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mc:AlternateContent xmlns:mc="http://schemas.openxmlformats.org/markup-compatibility/2006">
    <mc:Choice Requires="x15">
      <x15ac:absPath xmlns:x15ac="http://schemas.microsoft.com/office/spreadsheetml/2010/11/ac" url="C:\Users\k.tolkachev\Downloads\"/>
    </mc:Choice>
  </mc:AlternateContent>
  <workbookProtection workbookPassword="8914" lockStructure="1"/>
  <bookViews>
    <workbookView xWindow="360" yWindow="17" windowWidth="20957" windowHeight="9720" tabRatio="832"/>
  </bookViews>
  <sheets>
    <sheet name="Указания по заполнению" sheetId="1" r:id="rId1"/>
    <sheet name="Титульный лист" sheetId="2" r:id="rId2"/>
    <sheet name="1100" sheetId="3" r:id="rId3"/>
    <sheet name="1200" sheetId="4" r:id="rId4"/>
    <sheet name="1300" sheetId="5" r:id="rId5"/>
    <sheet name="1400" sheetId="6" r:id="rId6"/>
    <sheet name="2100" sheetId="7" r:id="rId7"/>
    <sheet name="2000_old" sheetId="18" state="hidden" r:id="rId8"/>
    <sheet name="2200" sheetId="8" r:id="rId9"/>
    <sheet name="2100_old" sheetId="19" state="hidden" r:id="rId10"/>
    <sheet name="ср.дозы взр." sheetId="9" r:id="rId11"/>
    <sheet name="2300" sheetId="10" r:id="rId12"/>
    <sheet name="2400" sheetId="11" r:id="rId13"/>
    <sheet name="ср.доза дети" sheetId="12" r:id="rId14"/>
    <sheet name="3100" sheetId="13" r:id="rId15"/>
    <sheet name="3000_old" sheetId="20" state="hidden" r:id="rId16"/>
    <sheet name="ср.дозы РНД взр" sheetId="14" r:id="rId17"/>
    <sheet name="3200" sheetId="15" r:id="rId18"/>
    <sheet name="ср.дозы РНД дети" sheetId="16" r:id="rId19"/>
    <sheet name="форма РГП" sheetId="17" r:id="rId20"/>
  </sheets>
  <externalReferences>
    <externalReference r:id="rId21"/>
  </externalReferences>
  <definedNames>
    <definedName name="КолвоПроцедур" localSheetId="7">'[1]Поиск-20221021151423'!A1</definedName>
    <definedName name="КолвоПроцедур" localSheetId="9">'[1]Поиск-20221021151423'!A1</definedName>
    <definedName name="КолвоПроцедур">'2200'!A1</definedName>
    <definedName name="КолвоПроцедурДети" localSheetId="7">'[1]Поиск-20221021151423'!A1</definedName>
    <definedName name="КолвоПроцедурДети" localSheetId="9">'[1]Поиск-20221021151423'!A1</definedName>
    <definedName name="КолвоПроцедурДети">'2400'!A1</definedName>
    <definedName name="КолвоПроцедурРНД" localSheetId="7">'[1]Поиск-20221021151423'!A1</definedName>
    <definedName name="КолвоПроцедурРНД" localSheetId="9">'[1]Поиск-20221021151423'!A1</definedName>
    <definedName name="КолвоПроцедурРНД">'3100'!A1</definedName>
    <definedName name="КоллективныеДозы" localSheetId="7">'[1]Поиск-20221021151423'!A1</definedName>
    <definedName name="КоллективныеДозы" localSheetId="9">'[1]Поиск-20221021151423'!A1</definedName>
    <definedName name="КоллективныеДозы">'2100'!A1</definedName>
    <definedName name="КоллективныеДозыДети" localSheetId="7">'[1]Поиск-20221021151423'!A1</definedName>
    <definedName name="КоллективныеДозыДети" localSheetId="9">'[1]Поиск-20221021151423'!A1</definedName>
    <definedName name="КоллективныеДозыДети">'2300'!A1</definedName>
    <definedName name="КоллективныеДозыРНД" localSheetId="7">'[1]Поиск-20221021151423'!A1</definedName>
    <definedName name="КоллективныеДозыРНД" localSheetId="9">'[1]Поиск-20221021151423'!A1</definedName>
    <definedName name="КоллективныеДозыРНД">'3100'!A1</definedName>
    <definedName name="_xlnm.Print_Area" localSheetId="2">'1100'!$A$2:$M$40</definedName>
    <definedName name="_xlnm.Print_Area" localSheetId="3">'1200'!$A$2:$N$37</definedName>
    <definedName name="_xlnm.Print_Area" localSheetId="4">'1300'!$A$2:$M$37</definedName>
    <definedName name="_xlnm.Print_Area" localSheetId="5">'1400'!$A$2:$N$37</definedName>
    <definedName name="_xlnm.Print_Area" localSheetId="14">'3100'!$A$3:$K$42</definedName>
    <definedName name="_xlnm.Print_Area" localSheetId="17">'3200'!$A$1:$K$42</definedName>
    <definedName name="_xlnm.Print_Area" localSheetId="13">'ср.доза дети'!$A$6:$L$36</definedName>
    <definedName name="_xlnm.Print_Area" localSheetId="10">'ср.дозы взр.'!$A$1:$L$36</definedName>
    <definedName name="_xlnm.Print_Area" localSheetId="16">'ср.дозы РНД взр'!$A$1:$I$29</definedName>
    <definedName name="_xlnm.Print_Area" localSheetId="19">'форма РГП'!$A$1:$E$14</definedName>
  </definedNames>
  <calcPr calcId="162913"/>
</workbook>
</file>

<file path=xl/calcChain.xml><?xml version="1.0" encoding="utf-8"?>
<calcChain xmlns="http://schemas.openxmlformats.org/spreadsheetml/2006/main">
  <c r="C29" i="18" l="1"/>
  <c r="L39" i="19" l="1"/>
  <c r="H39" i="19"/>
  <c r="G36" i="19"/>
  <c r="B39" i="19"/>
  <c r="B36" i="19"/>
  <c r="J27" i="18"/>
  <c r="I27" i="18"/>
  <c r="H27" i="18"/>
  <c r="G27" i="18"/>
  <c r="F27" i="18"/>
  <c r="E27" i="18"/>
  <c r="F26" i="18"/>
  <c r="E26" i="18"/>
  <c r="F25" i="18"/>
  <c r="E25" i="18"/>
  <c r="J24" i="18"/>
  <c r="I24" i="18"/>
  <c r="H24" i="18"/>
  <c r="G24" i="18"/>
  <c r="F24" i="18"/>
  <c r="E24" i="18"/>
  <c r="J23" i="18"/>
  <c r="H23" i="18"/>
  <c r="F23" i="18"/>
  <c r="E23" i="18"/>
  <c r="J22" i="18"/>
  <c r="I22" i="18"/>
  <c r="H22" i="18"/>
  <c r="G22" i="18"/>
  <c r="F22" i="18"/>
  <c r="E22" i="18"/>
  <c r="J21" i="18"/>
  <c r="I21" i="18"/>
  <c r="H21" i="18"/>
  <c r="G21" i="18"/>
  <c r="J20" i="18"/>
  <c r="I20" i="18"/>
  <c r="H20" i="18"/>
  <c r="G20" i="18"/>
  <c r="J19" i="18"/>
  <c r="I19" i="18"/>
  <c r="H19" i="18"/>
  <c r="G19" i="18"/>
  <c r="F19" i="18"/>
  <c r="E19" i="18"/>
  <c r="J18" i="18"/>
  <c r="I18" i="18"/>
  <c r="H18" i="18"/>
  <c r="F18" i="18"/>
  <c r="E18" i="18"/>
  <c r="J17" i="18"/>
  <c r="I17" i="18"/>
  <c r="H17" i="18"/>
  <c r="F17" i="18"/>
  <c r="E17" i="18"/>
  <c r="J16" i="18"/>
  <c r="I16" i="18"/>
  <c r="H16" i="18"/>
  <c r="G16" i="18"/>
  <c r="F16" i="18"/>
  <c r="E16" i="18"/>
  <c r="J15" i="18"/>
  <c r="I15" i="18"/>
  <c r="H15" i="18"/>
  <c r="G15" i="18"/>
  <c r="F15" i="18"/>
  <c r="E15" i="18"/>
  <c r="J14" i="18"/>
  <c r="I14" i="18"/>
  <c r="H14" i="18"/>
  <c r="G14" i="18"/>
  <c r="F14" i="18"/>
  <c r="E14" i="18"/>
  <c r="J13" i="18"/>
  <c r="I13" i="18"/>
  <c r="H13" i="18"/>
  <c r="G13" i="18"/>
  <c r="F13" i="18"/>
  <c r="E13" i="18"/>
  <c r="E12" i="18"/>
  <c r="D12" i="18"/>
  <c r="D11" i="18" s="1"/>
  <c r="D28" i="18" s="1"/>
  <c r="J11" i="18"/>
  <c r="I11" i="18"/>
  <c r="H11" i="18"/>
  <c r="G11" i="18"/>
  <c r="F11" i="18"/>
  <c r="E11" i="18"/>
  <c r="C28" i="18"/>
  <c r="K26" i="18" l="1"/>
  <c r="K17" i="18"/>
  <c r="K25" i="18"/>
  <c r="K14" i="18"/>
  <c r="K12" i="18"/>
  <c r="K21" i="18"/>
  <c r="J28" i="18"/>
  <c r="K20" i="18"/>
  <c r="K16" i="18"/>
  <c r="K15" i="18"/>
  <c r="G28" i="18"/>
  <c r="K18" i="18"/>
  <c r="K19" i="18"/>
  <c r="H28" i="18"/>
  <c r="F28" i="18"/>
  <c r="K23" i="18"/>
  <c r="K24" i="18"/>
  <c r="K27" i="18"/>
  <c r="K22" i="18"/>
  <c r="K13" i="18"/>
  <c r="E28" i="18"/>
  <c r="I28" i="18"/>
  <c r="K11" i="18"/>
  <c r="L11" i="19"/>
  <c r="L12" i="19"/>
  <c r="J27" i="19"/>
  <c r="L27" i="19"/>
  <c r="L24" i="19"/>
  <c r="L21" i="19"/>
  <c r="L20" i="19"/>
  <c r="L19" i="19"/>
  <c r="L18" i="19"/>
  <c r="L17" i="19"/>
  <c r="L13" i="19"/>
  <c r="J11" i="19"/>
  <c r="I19" i="19"/>
  <c r="H27" i="19"/>
  <c r="F26" i="19"/>
  <c r="I27" i="19"/>
  <c r="G27" i="19"/>
  <c r="F25" i="19"/>
  <c r="H24" i="19"/>
  <c r="J21" i="19"/>
  <c r="J20" i="19"/>
  <c r="J18" i="19"/>
  <c r="I21" i="19"/>
  <c r="I20" i="19"/>
  <c r="I18" i="19"/>
  <c r="H21" i="19"/>
  <c r="H20" i="19"/>
  <c r="H18" i="19"/>
  <c r="J19" i="19"/>
  <c r="H19" i="19"/>
  <c r="G20" i="19"/>
  <c r="G21" i="19"/>
  <c r="G19" i="19"/>
  <c r="F19" i="19"/>
  <c r="E19" i="19"/>
  <c r="F18" i="19"/>
  <c r="E18" i="19"/>
  <c r="L16" i="19"/>
  <c r="J17" i="19"/>
  <c r="J16" i="19"/>
  <c r="I17" i="19"/>
  <c r="I16" i="19"/>
  <c r="H17" i="19"/>
  <c r="F17" i="19"/>
  <c r="E17" i="19"/>
  <c r="E16" i="19"/>
  <c r="J24" i="19"/>
  <c r="I24" i="19"/>
  <c r="F24" i="19"/>
  <c r="E24" i="19"/>
  <c r="I11" i="19"/>
  <c r="H11" i="19"/>
  <c r="F11" i="19"/>
  <c r="E12" i="19"/>
  <c r="E11" i="19"/>
  <c r="K28" i="18" l="1"/>
  <c r="L23" i="19" l="1"/>
  <c r="L25" i="19"/>
  <c r="L26" i="19"/>
  <c r="F27" i="19"/>
  <c r="E27" i="19"/>
  <c r="G24" i="19"/>
  <c r="H23" i="19"/>
  <c r="J23" i="19"/>
  <c r="E26" i="19"/>
  <c r="E25" i="19"/>
  <c r="F23" i="19"/>
  <c r="E23" i="19"/>
  <c r="L22" i="19"/>
  <c r="J22" i="19"/>
  <c r="I22" i="19"/>
  <c r="I15" i="19"/>
  <c r="J15" i="19"/>
  <c r="J14" i="19"/>
  <c r="H14" i="19"/>
  <c r="H15" i="19"/>
  <c r="H16" i="19"/>
  <c r="H22" i="19"/>
  <c r="G22" i="19"/>
  <c r="F22" i="19"/>
  <c r="E22" i="19"/>
  <c r="L15" i="19"/>
  <c r="L14" i="19"/>
  <c r="L28" i="19" s="1"/>
  <c r="F15" i="19"/>
  <c r="G15" i="19"/>
  <c r="F16" i="19"/>
  <c r="G16" i="19"/>
  <c r="E15" i="19"/>
  <c r="H13" i="19"/>
  <c r="H28" i="19" s="1"/>
  <c r="H29" i="18" s="1"/>
  <c r="J13" i="19"/>
  <c r="J28" i="19" s="1"/>
  <c r="J29" i="18" s="1"/>
  <c r="I14" i="19"/>
  <c r="I13" i="19"/>
  <c r="E13" i="19"/>
  <c r="F13" i="19"/>
  <c r="G13" i="19"/>
  <c r="G14" i="19"/>
  <c r="F28" i="19" l="1"/>
  <c r="F29" i="18" s="1"/>
  <c r="I28" i="19"/>
  <c r="I29" i="18" s="1"/>
  <c r="F14" i="19"/>
  <c r="E14" i="19"/>
  <c r="E28" i="19" s="1"/>
  <c r="E29" i="18" s="1"/>
  <c r="K13" i="19" l="1"/>
  <c r="D12" i="19"/>
  <c r="D11" i="19" s="1"/>
  <c r="D28" i="19" s="1"/>
  <c r="D29" i="18" s="1"/>
  <c r="C28" i="19"/>
  <c r="G11" i="19"/>
  <c r="G28" i="19" s="1"/>
  <c r="G29" i="18" s="1"/>
  <c r="M11" i="8"/>
  <c r="K11" i="19" l="1"/>
  <c r="K12" i="19"/>
  <c r="K14" i="19"/>
  <c r="K15" i="19"/>
  <c r="K16" i="19"/>
  <c r="K17" i="19"/>
  <c r="K18" i="19"/>
  <c r="K19" i="19"/>
  <c r="K20" i="19"/>
  <c r="K21" i="19"/>
  <c r="K22" i="19"/>
  <c r="K23" i="19"/>
  <c r="K24" i="19"/>
  <c r="K25" i="19" l="1"/>
  <c r="K26" i="19"/>
  <c r="K27" i="19"/>
  <c r="K28" i="19" s="1"/>
  <c r="K29" i="18" l="1"/>
  <c r="M31" i="7"/>
  <c r="M11" i="7"/>
  <c r="C37" i="7"/>
  <c r="M13" i="7"/>
  <c r="M20" i="7"/>
  <c r="M32" i="7"/>
  <c r="H37" i="7"/>
  <c r="I37" i="7"/>
  <c r="M28" i="7"/>
  <c r="M36" i="7"/>
  <c r="M19" i="7"/>
  <c r="M24" i="7"/>
  <c r="M29" i="7"/>
  <c r="M12" i="7"/>
  <c r="M18" i="7"/>
  <c r="M30" i="7"/>
  <c r="M33" i="7"/>
  <c r="M25" i="7"/>
  <c r="D37" i="7"/>
  <c r="M23" i="7"/>
  <c r="M27" i="7"/>
  <c r="E37" i="7"/>
  <c r="M17" i="7"/>
  <c r="J37" i="7"/>
  <c r="F37" i="7"/>
  <c r="M34" i="7"/>
  <c r="M16" i="7"/>
  <c r="L37" i="7"/>
  <c r="G37" i="7"/>
  <c r="M15" i="7"/>
  <c r="M22" i="7"/>
  <c r="M26" i="7"/>
  <c r="K37" i="7"/>
  <c r="M14" i="7"/>
  <c r="M21" i="7"/>
  <c r="M35" i="7"/>
  <c r="M37" i="7" l="1"/>
  <c r="D13" i="17" l="1"/>
  <c r="E13" i="17" s="1"/>
  <c r="D7" i="17"/>
  <c r="E7" i="17" s="1"/>
  <c r="B7" i="17"/>
  <c r="A3" i="17"/>
  <c r="I29" i="16"/>
  <c r="H29" i="16"/>
  <c r="G29" i="16"/>
  <c r="E29" i="16"/>
  <c r="D29" i="16"/>
  <c r="C29" i="16"/>
  <c r="F29" i="16" s="1"/>
  <c r="I28" i="16"/>
  <c r="H28" i="16"/>
  <c r="G28" i="16"/>
  <c r="F28" i="16"/>
  <c r="E28" i="16"/>
  <c r="D28" i="16"/>
  <c r="C28" i="16"/>
  <c r="I27" i="16"/>
  <c r="H27" i="16"/>
  <c r="G27" i="16"/>
  <c r="E27" i="16"/>
  <c r="D27" i="16"/>
  <c r="C27" i="16"/>
  <c r="F27" i="16" s="1"/>
  <c r="I26" i="16"/>
  <c r="H26" i="16"/>
  <c r="G26" i="16"/>
  <c r="F26" i="16"/>
  <c r="E26" i="16"/>
  <c r="D26" i="16"/>
  <c r="C26" i="16"/>
  <c r="I25" i="16"/>
  <c r="H25" i="16"/>
  <c r="G25" i="16"/>
  <c r="E25" i="16"/>
  <c r="F25" i="16" s="1"/>
  <c r="D25" i="16"/>
  <c r="C25" i="16"/>
  <c r="I24" i="16"/>
  <c r="H24" i="16"/>
  <c r="G24" i="16"/>
  <c r="E24" i="16"/>
  <c r="D24" i="16"/>
  <c r="F24" i="16" s="1"/>
  <c r="C24" i="16"/>
  <c r="I23" i="16"/>
  <c r="H23" i="16"/>
  <c r="G23" i="16"/>
  <c r="E23" i="16"/>
  <c r="F23" i="16" s="1"/>
  <c r="D23" i="16"/>
  <c r="C23" i="16"/>
  <c r="I22" i="16"/>
  <c r="H22" i="16"/>
  <c r="G22" i="16"/>
  <c r="E22" i="16"/>
  <c r="D22" i="16"/>
  <c r="C22" i="16"/>
  <c r="F22" i="16" s="1"/>
  <c r="I21" i="16"/>
  <c r="H21" i="16"/>
  <c r="G21" i="16"/>
  <c r="F21" i="16"/>
  <c r="E21" i="16"/>
  <c r="D21" i="16"/>
  <c r="C21" i="16"/>
  <c r="I20" i="16"/>
  <c r="H20" i="16"/>
  <c r="G20" i="16"/>
  <c r="E20" i="16"/>
  <c r="D20" i="16"/>
  <c r="F20" i="16" s="1"/>
  <c r="C20" i="16"/>
  <c r="I19" i="16"/>
  <c r="H19" i="16"/>
  <c r="G19" i="16"/>
  <c r="E19" i="16"/>
  <c r="D19" i="16"/>
  <c r="C19" i="16"/>
  <c r="F19" i="16" s="1"/>
  <c r="I18" i="16"/>
  <c r="H18" i="16"/>
  <c r="G18" i="16"/>
  <c r="F18" i="16"/>
  <c r="E18" i="16"/>
  <c r="D18" i="16"/>
  <c r="C18" i="16"/>
  <c r="I17" i="16"/>
  <c r="H17" i="16"/>
  <c r="G17" i="16"/>
  <c r="E17" i="16"/>
  <c r="D17" i="16"/>
  <c r="C17" i="16"/>
  <c r="F17" i="16" s="1"/>
  <c r="I16" i="16"/>
  <c r="H16" i="16"/>
  <c r="G16" i="16"/>
  <c r="F16" i="16"/>
  <c r="E16" i="16"/>
  <c r="D16" i="16"/>
  <c r="C16" i="16"/>
  <c r="I15" i="16"/>
  <c r="H15" i="16"/>
  <c r="G15" i="16"/>
  <c r="E15" i="16"/>
  <c r="D15" i="16"/>
  <c r="C15" i="16"/>
  <c r="F15" i="16" s="1"/>
  <c r="I14" i="16"/>
  <c r="H14" i="16"/>
  <c r="G14" i="16"/>
  <c r="F14" i="16"/>
  <c r="E14" i="16"/>
  <c r="D14" i="16"/>
  <c r="C14" i="16"/>
  <c r="I13" i="16"/>
  <c r="H13" i="16"/>
  <c r="G13" i="16"/>
  <c r="E13" i="16"/>
  <c r="F13" i="16" s="1"/>
  <c r="D13" i="16"/>
  <c r="C13" i="16"/>
  <c r="I12" i="16"/>
  <c r="H12" i="16"/>
  <c r="G12" i="16"/>
  <c r="E12" i="16"/>
  <c r="D12" i="16"/>
  <c r="F12" i="16" s="1"/>
  <c r="C12" i="16"/>
  <c r="I11" i="16"/>
  <c r="H11" i="16"/>
  <c r="G11" i="16"/>
  <c r="E11" i="16"/>
  <c r="F11" i="16" s="1"/>
  <c r="D11" i="16"/>
  <c r="C11" i="16"/>
  <c r="J41" i="15"/>
  <c r="G41" i="15"/>
  <c r="I30" i="15"/>
  <c r="H30" i="15"/>
  <c r="G30" i="15"/>
  <c r="E30" i="15"/>
  <c r="D30" i="15"/>
  <c r="C30" i="15"/>
  <c r="J29" i="15"/>
  <c r="K29" i="15" s="1"/>
  <c r="F29" i="15"/>
  <c r="J28" i="15"/>
  <c r="K28" i="15" s="1"/>
  <c r="F28" i="15"/>
  <c r="J27" i="15"/>
  <c r="K27" i="15" s="1"/>
  <c r="F27" i="15"/>
  <c r="K26" i="15"/>
  <c r="J26" i="15"/>
  <c r="F26" i="15"/>
  <c r="J25" i="15"/>
  <c r="K25" i="15" s="1"/>
  <c r="F25" i="15"/>
  <c r="J24" i="15"/>
  <c r="K24" i="15" s="1"/>
  <c r="F24" i="15"/>
  <c r="J23" i="15"/>
  <c r="K23" i="15" s="1"/>
  <c r="F23" i="15"/>
  <c r="K22" i="15"/>
  <c r="J22" i="15"/>
  <c r="F22" i="15"/>
  <c r="J21" i="15"/>
  <c r="K21" i="15" s="1"/>
  <c r="F21" i="15"/>
  <c r="J20" i="15"/>
  <c r="K20" i="15" s="1"/>
  <c r="F20" i="15"/>
  <c r="J19" i="15"/>
  <c r="K19" i="15" s="1"/>
  <c r="F19" i="15"/>
  <c r="K18" i="15"/>
  <c r="J18" i="15"/>
  <c r="F18" i="15"/>
  <c r="J17" i="15"/>
  <c r="K17" i="15" s="1"/>
  <c r="F17" i="15"/>
  <c r="J16" i="15"/>
  <c r="K16" i="15" s="1"/>
  <c r="F16" i="15"/>
  <c r="K15" i="15"/>
  <c r="J15" i="15"/>
  <c r="F15" i="15"/>
  <c r="K14" i="15"/>
  <c r="J14" i="15"/>
  <c r="F14" i="15"/>
  <c r="J13" i="15"/>
  <c r="K13" i="15" s="1"/>
  <c r="F13" i="15"/>
  <c r="J12" i="15"/>
  <c r="K12" i="15" s="1"/>
  <c r="F12" i="15"/>
  <c r="K11" i="15"/>
  <c r="J11" i="15"/>
  <c r="F11" i="15"/>
  <c r="F30" i="15" s="1"/>
  <c r="I29" i="14"/>
  <c r="H29" i="14"/>
  <c r="G29" i="14"/>
  <c r="E29" i="14"/>
  <c r="D29" i="14"/>
  <c r="C29" i="14"/>
  <c r="F29" i="14" s="1"/>
  <c r="I28" i="14"/>
  <c r="H28" i="14"/>
  <c r="G28" i="14"/>
  <c r="F28" i="14"/>
  <c r="E28" i="14"/>
  <c r="D28" i="14"/>
  <c r="C28" i="14"/>
  <c r="I27" i="14"/>
  <c r="H27" i="14"/>
  <c r="G27" i="14"/>
  <c r="E27" i="14"/>
  <c r="D27" i="14"/>
  <c r="C27" i="14"/>
  <c r="F27" i="14" s="1"/>
  <c r="I26" i="14"/>
  <c r="H26" i="14"/>
  <c r="G26" i="14"/>
  <c r="F26" i="14"/>
  <c r="E26" i="14"/>
  <c r="D26" i="14"/>
  <c r="C26" i="14"/>
  <c r="I25" i="14"/>
  <c r="H25" i="14"/>
  <c r="G25" i="14"/>
  <c r="E25" i="14"/>
  <c r="F25" i="14" s="1"/>
  <c r="D25" i="14"/>
  <c r="C25" i="14"/>
  <c r="I24" i="14"/>
  <c r="H24" i="14"/>
  <c r="G24" i="14"/>
  <c r="E24" i="14"/>
  <c r="D24" i="14"/>
  <c r="F24" i="14" s="1"/>
  <c r="C24" i="14"/>
  <c r="I23" i="14"/>
  <c r="H23" i="14"/>
  <c r="G23" i="14"/>
  <c r="F23" i="14"/>
  <c r="E23" i="14"/>
  <c r="D23" i="14"/>
  <c r="C23" i="14"/>
  <c r="I22" i="14"/>
  <c r="H22" i="14"/>
  <c r="G22" i="14"/>
  <c r="E22" i="14"/>
  <c r="D22" i="14"/>
  <c r="C22" i="14"/>
  <c r="F22" i="14" s="1"/>
  <c r="I21" i="14"/>
  <c r="H21" i="14"/>
  <c r="G21" i="14"/>
  <c r="E21" i="14"/>
  <c r="F21" i="14" s="1"/>
  <c r="D21" i="14"/>
  <c r="C21" i="14"/>
  <c r="I20" i="14"/>
  <c r="H20" i="14"/>
  <c r="G20" i="14"/>
  <c r="E20" i="14"/>
  <c r="D20" i="14"/>
  <c r="F20" i="14" s="1"/>
  <c r="C20" i="14"/>
  <c r="I19" i="14"/>
  <c r="H19" i="14"/>
  <c r="G19" i="14"/>
  <c r="F19" i="14"/>
  <c r="E19" i="14"/>
  <c r="D19" i="14"/>
  <c r="C19" i="14"/>
  <c r="I18" i="14"/>
  <c r="H18" i="14"/>
  <c r="G18" i="14"/>
  <c r="F18" i="14"/>
  <c r="E18" i="14"/>
  <c r="D18" i="14"/>
  <c r="C18" i="14"/>
  <c r="I17" i="14"/>
  <c r="H17" i="14"/>
  <c r="G17" i="14"/>
  <c r="E17" i="14"/>
  <c r="D17" i="14"/>
  <c r="C17" i="14"/>
  <c r="F17" i="14" s="1"/>
  <c r="I16" i="14"/>
  <c r="H16" i="14"/>
  <c r="G16" i="14"/>
  <c r="F16" i="14"/>
  <c r="E16" i="14"/>
  <c r="D16" i="14"/>
  <c r="C16" i="14"/>
  <c r="I15" i="14"/>
  <c r="H15" i="14"/>
  <c r="G15" i="14"/>
  <c r="E15" i="14"/>
  <c r="D15" i="14"/>
  <c r="C15" i="14"/>
  <c r="F15" i="14" s="1"/>
  <c r="I14" i="14"/>
  <c r="H14" i="14"/>
  <c r="G14" i="14"/>
  <c r="F14" i="14"/>
  <c r="E14" i="14"/>
  <c r="D14" i="14"/>
  <c r="C14" i="14"/>
  <c r="I13" i="14"/>
  <c r="H13" i="14"/>
  <c r="G13" i="14"/>
  <c r="E13" i="14"/>
  <c r="F13" i="14" s="1"/>
  <c r="D13" i="14"/>
  <c r="C13" i="14"/>
  <c r="I12" i="14"/>
  <c r="H12" i="14"/>
  <c r="G12" i="14"/>
  <c r="E12" i="14"/>
  <c r="D12" i="14"/>
  <c r="F12" i="14" s="1"/>
  <c r="C12" i="14"/>
  <c r="I11" i="14"/>
  <c r="H11" i="14"/>
  <c r="G11" i="14"/>
  <c r="E11" i="14"/>
  <c r="F11" i="14" s="1"/>
  <c r="D11" i="14"/>
  <c r="C11" i="14"/>
  <c r="J41" i="13"/>
  <c r="G41" i="13"/>
  <c r="B41" i="13"/>
  <c r="B41" i="15" s="1"/>
  <c r="F38" i="13"/>
  <c r="F38" i="15" s="1"/>
  <c r="B38" i="13"/>
  <c r="B38" i="15" s="1"/>
  <c r="I30" i="13"/>
  <c r="H30" i="13"/>
  <c r="G30" i="13"/>
  <c r="E30" i="13"/>
  <c r="D30" i="13"/>
  <c r="C30" i="13"/>
  <c r="J29" i="13"/>
  <c r="K29" i="13" s="1"/>
  <c r="F29" i="13"/>
  <c r="J28" i="13"/>
  <c r="K28" i="13" s="1"/>
  <c r="F28" i="13"/>
  <c r="J27" i="13"/>
  <c r="K27" i="13" s="1"/>
  <c r="F27" i="13"/>
  <c r="K26" i="13"/>
  <c r="J26" i="13"/>
  <c r="F26" i="13"/>
  <c r="J25" i="13"/>
  <c r="K25" i="13" s="1"/>
  <c r="F25" i="13"/>
  <c r="J24" i="13"/>
  <c r="K24" i="13" s="1"/>
  <c r="F24" i="13"/>
  <c r="J23" i="13"/>
  <c r="K23" i="13" s="1"/>
  <c r="F23" i="13"/>
  <c r="K22" i="13"/>
  <c r="J22" i="13"/>
  <c r="F22" i="13"/>
  <c r="J21" i="13"/>
  <c r="K21" i="13" s="1"/>
  <c r="F21" i="13"/>
  <c r="J20" i="13"/>
  <c r="K20" i="13" s="1"/>
  <c r="F20" i="13"/>
  <c r="J19" i="13"/>
  <c r="K19" i="13" s="1"/>
  <c r="F19" i="13"/>
  <c r="K18" i="13"/>
  <c r="J18" i="13"/>
  <c r="F18" i="13"/>
  <c r="J17" i="13"/>
  <c r="K17" i="13" s="1"/>
  <c r="F17" i="13"/>
  <c r="J16" i="13"/>
  <c r="K16" i="13" s="1"/>
  <c r="F16" i="13"/>
  <c r="K15" i="13"/>
  <c r="J15" i="13"/>
  <c r="F15" i="13"/>
  <c r="K14" i="13"/>
  <c r="J14" i="13"/>
  <c r="F14" i="13"/>
  <c r="J13" i="13"/>
  <c r="K13" i="13" s="1"/>
  <c r="F13" i="13"/>
  <c r="J12" i="13"/>
  <c r="J30" i="13" s="1"/>
  <c r="F12" i="13"/>
  <c r="K11" i="13"/>
  <c r="J11" i="13"/>
  <c r="F11" i="13"/>
  <c r="F30" i="13" s="1"/>
  <c r="L36" i="12"/>
  <c r="K36" i="12"/>
  <c r="J36" i="12"/>
  <c r="I36" i="12"/>
  <c r="H36" i="12"/>
  <c r="G36" i="12"/>
  <c r="F36" i="12"/>
  <c r="E36" i="12"/>
  <c r="D36" i="12"/>
  <c r="C36" i="12"/>
  <c r="L35" i="12"/>
  <c r="G35" i="12"/>
  <c r="F35" i="12"/>
  <c r="L34" i="12"/>
  <c r="G34" i="12"/>
  <c r="F34" i="12"/>
  <c r="L33" i="12"/>
  <c r="G33" i="12"/>
  <c r="F33" i="12"/>
  <c r="L32" i="12"/>
  <c r="F32" i="12"/>
  <c r="D32" i="12"/>
  <c r="C32" i="12"/>
  <c r="L31" i="12"/>
  <c r="K31" i="12"/>
  <c r="J31" i="12"/>
  <c r="I31" i="12"/>
  <c r="H31" i="12"/>
  <c r="G31" i="12"/>
  <c r="F31" i="12"/>
  <c r="E31" i="12"/>
  <c r="D31" i="12"/>
  <c r="C31" i="12"/>
  <c r="L30" i="12"/>
  <c r="K30" i="12"/>
  <c r="J30" i="12"/>
  <c r="I30" i="12"/>
  <c r="H30" i="12"/>
  <c r="G30" i="12"/>
  <c r="F30" i="12"/>
  <c r="E30" i="12"/>
  <c r="D30" i="12"/>
  <c r="C30" i="12"/>
  <c r="L29" i="12"/>
  <c r="G29" i="12"/>
  <c r="F29" i="12"/>
  <c r="D29" i="12"/>
  <c r="C29" i="12"/>
  <c r="L28" i="12"/>
  <c r="K28" i="12"/>
  <c r="J28" i="12"/>
  <c r="I28" i="12"/>
  <c r="H28" i="12"/>
  <c r="G28" i="12"/>
  <c r="F28" i="12"/>
  <c r="E28" i="12"/>
  <c r="D28" i="12"/>
  <c r="C28" i="12"/>
  <c r="L27" i="12"/>
  <c r="K27" i="12"/>
  <c r="J27" i="12"/>
  <c r="I27" i="12"/>
  <c r="H27" i="12"/>
  <c r="G27" i="12"/>
  <c r="F27" i="12"/>
  <c r="E27" i="12"/>
  <c r="L26" i="12"/>
  <c r="K26" i="12"/>
  <c r="J26" i="12"/>
  <c r="I26" i="12"/>
  <c r="H26" i="12"/>
  <c r="G26" i="12"/>
  <c r="F26" i="12"/>
  <c r="E26" i="12"/>
  <c r="L25" i="12"/>
  <c r="K25" i="12"/>
  <c r="J25" i="12"/>
  <c r="I25" i="12"/>
  <c r="H25" i="12"/>
  <c r="G25" i="12"/>
  <c r="F25" i="12"/>
  <c r="E25" i="12"/>
  <c r="D25" i="12"/>
  <c r="C25" i="12"/>
  <c r="L24" i="12"/>
  <c r="K24" i="12"/>
  <c r="J24" i="12"/>
  <c r="I24" i="12"/>
  <c r="H24" i="12"/>
  <c r="G24" i="12"/>
  <c r="F24" i="12"/>
  <c r="D24" i="12"/>
  <c r="C24" i="12"/>
  <c r="L23" i="12"/>
  <c r="K23" i="12"/>
  <c r="J23" i="12"/>
  <c r="I23" i="12"/>
  <c r="H23" i="12"/>
  <c r="G23" i="12"/>
  <c r="F23" i="12"/>
  <c r="D23" i="12"/>
  <c r="C23" i="12"/>
  <c r="L22" i="12"/>
  <c r="K22" i="12"/>
  <c r="J22" i="12"/>
  <c r="I22" i="12"/>
  <c r="H22" i="12"/>
  <c r="G22" i="12"/>
  <c r="F22" i="12"/>
  <c r="D22" i="12"/>
  <c r="C22" i="12"/>
  <c r="L21" i="12"/>
  <c r="K21" i="12"/>
  <c r="J21" i="12"/>
  <c r="I21" i="12"/>
  <c r="H21" i="12"/>
  <c r="G21" i="12"/>
  <c r="F21" i="12"/>
  <c r="E21" i="12"/>
  <c r="D21" i="12"/>
  <c r="C21" i="12"/>
  <c r="L20" i="12"/>
  <c r="K20" i="12"/>
  <c r="J20" i="12"/>
  <c r="I20" i="12"/>
  <c r="H20" i="12"/>
  <c r="G20" i="12"/>
  <c r="F20" i="12"/>
  <c r="E20" i="12"/>
  <c r="D20" i="12"/>
  <c r="C20" i="12"/>
  <c r="L19" i="12"/>
  <c r="K19" i="12"/>
  <c r="J19" i="12"/>
  <c r="I19" i="12"/>
  <c r="H19" i="12"/>
  <c r="G19" i="12"/>
  <c r="F19" i="12"/>
  <c r="E19" i="12"/>
  <c r="D19" i="12"/>
  <c r="C19" i="12"/>
  <c r="L18" i="12"/>
  <c r="K18" i="12"/>
  <c r="J18" i="12"/>
  <c r="I18" i="12"/>
  <c r="H18" i="12"/>
  <c r="G18" i="12"/>
  <c r="F18" i="12"/>
  <c r="E18" i="12"/>
  <c r="D18" i="12"/>
  <c r="C18" i="12"/>
  <c r="L17" i="12"/>
  <c r="K17" i="12"/>
  <c r="J17" i="12"/>
  <c r="I17" i="12"/>
  <c r="H17" i="12"/>
  <c r="G17" i="12"/>
  <c r="F17" i="12"/>
  <c r="E17" i="12"/>
  <c r="D17" i="12"/>
  <c r="C17" i="12"/>
  <c r="L16" i="12"/>
  <c r="J16" i="12"/>
  <c r="H16" i="12"/>
  <c r="G16" i="12"/>
  <c r="F16" i="12"/>
  <c r="L15" i="12"/>
  <c r="J15" i="12"/>
  <c r="H15" i="12"/>
  <c r="G15" i="12"/>
  <c r="F15" i="12"/>
  <c r="L14" i="12"/>
  <c r="J14" i="12"/>
  <c r="H14" i="12"/>
  <c r="G14" i="12"/>
  <c r="F14" i="12"/>
  <c r="L13" i="12"/>
  <c r="J13" i="12"/>
  <c r="H13" i="12"/>
  <c r="G13" i="12"/>
  <c r="F13" i="12"/>
  <c r="L12" i="12"/>
  <c r="G12" i="12"/>
  <c r="F12" i="12"/>
  <c r="E12" i="12"/>
  <c r="D12" i="12"/>
  <c r="C12" i="12"/>
  <c r="L11" i="12"/>
  <c r="K11" i="12"/>
  <c r="J11" i="12"/>
  <c r="I11" i="12"/>
  <c r="H11" i="12"/>
  <c r="G11" i="12"/>
  <c r="F11" i="12"/>
  <c r="E11" i="12"/>
  <c r="D11" i="12"/>
  <c r="C11" i="12"/>
  <c r="M48" i="11"/>
  <c r="H48" i="11"/>
  <c r="B48" i="11"/>
  <c r="G45" i="11"/>
  <c r="B45" i="11"/>
  <c r="N37" i="11"/>
  <c r="L37" i="11"/>
  <c r="K37" i="11"/>
  <c r="J37" i="11"/>
  <c r="I37" i="11"/>
  <c r="H37" i="11"/>
  <c r="G37" i="11"/>
  <c r="F37" i="11"/>
  <c r="F38" i="10" s="1"/>
  <c r="E37" i="11"/>
  <c r="D37" i="11"/>
  <c r="D38" i="10" s="1"/>
  <c r="C37" i="11"/>
  <c r="M36" i="11"/>
  <c r="M35" i="11"/>
  <c r="M34" i="11"/>
  <c r="M33" i="11"/>
  <c r="M32" i="11"/>
  <c r="M31" i="11"/>
  <c r="M30" i="11"/>
  <c r="M29" i="11"/>
  <c r="M28" i="11"/>
  <c r="M27" i="11"/>
  <c r="M26" i="11"/>
  <c r="M25" i="11"/>
  <c r="M24" i="11"/>
  <c r="M23" i="11"/>
  <c r="M22" i="11"/>
  <c r="M21" i="11"/>
  <c r="M20" i="11"/>
  <c r="M19" i="11"/>
  <c r="M18" i="11"/>
  <c r="M17" i="11"/>
  <c r="M16" i="11"/>
  <c r="M15" i="11"/>
  <c r="M14" i="11"/>
  <c r="M13" i="11"/>
  <c r="M12" i="11"/>
  <c r="M11" i="11"/>
  <c r="M37" i="11" s="1"/>
  <c r="L48" i="10"/>
  <c r="H48" i="10"/>
  <c r="B48" i="10"/>
  <c r="G45" i="10"/>
  <c r="B45" i="10"/>
  <c r="L38" i="10"/>
  <c r="K38" i="10"/>
  <c r="J38" i="10"/>
  <c r="L37" i="10"/>
  <c r="K37" i="10"/>
  <c r="J37" i="10"/>
  <c r="I37" i="10"/>
  <c r="I38" i="10" s="1"/>
  <c r="H37" i="10"/>
  <c r="G37" i="10"/>
  <c r="G38" i="10" s="1"/>
  <c r="F37" i="10"/>
  <c r="E37" i="10"/>
  <c r="E38" i="10" s="1"/>
  <c r="D37" i="10"/>
  <c r="C37" i="10"/>
  <c r="C38" i="10" s="1"/>
  <c r="M36" i="10"/>
  <c r="M35" i="10"/>
  <c r="M34" i="10"/>
  <c r="M33" i="10"/>
  <c r="M32" i="10"/>
  <c r="M31" i="10"/>
  <c r="M30" i="10"/>
  <c r="M29" i="10"/>
  <c r="M28" i="10"/>
  <c r="M27" i="10"/>
  <c r="M26" i="10"/>
  <c r="M25" i="10"/>
  <c r="M24" i="10"/>
  <c r="M23" i="10"/>
  <c r="M22" i="10"/>
  <c r="M21" i="10"/>
  <c r="M20" i="10"/>
  <c r="M19" i="10"/>
  <c r="M18" i="10"/>
  <c r="M17" i="10"/>
  <c r="M16" i="10"/>
  <c r="M15" i="10"/>
  <c r="M14" i="10"/>
  <c r="M13" i="10"/>
  <c r="M12" i="10"/>
  <c r="M11" i="10"/>
  <c r="M37" i="10" s="1"/>
  <c r="L36" i="9"/>
  <c r="K36" i="9"/>
  <c r="J36" i="9"/>
  <c r="I36" i="9"/>
  <c r="H36" i="9"/>
  <c r="G36" i="9"/>
  <c r="F36" i="9"/>
  <c r="E36" i="9"/>
  <c r="D36" i="9"/>
  <c r="C36" i="9"/>
  <c r="L35" i="9"/>
  <c r="G35" i="9"/>
  <c r="F35" i="9"/>
  <c r="L34" i="9"/>
  <c r="G34" i="9"/>
  <c r="F34" i="9"/>
  <c r="L33" i="9"/>
  <c r="G33" i="9"/>
  <c r="F33" i="9"/>
  <c r="L32" i="9"/>
  <c r="F32" i="9"/>
  <c r="D32" i="9"/>
  <c r="C32" i="9"/>
  <c r="L31" i="9"/>
  <c r="K31" i="9"/>
  <c r="J31" i="9"/>
  <c r="I31" i="9"/>
  <c r="H31" i="9"/>
  <c r="G31" i="9"/>
  <c r="F31" i="9"/>
  <c r="E31" i="9"/>
  <c r="D31" i="9"/>
  <c r="C31" i="9"/>
  <c r="L30" i="9"/>
  <c r="K30" i="9"/>
  <c r="J30" i="9"/>
  <c r="I30" i="9"/>
  <c r="H30" i="9"/>
  <c r="G30" i="9"/>
  <c r="F30" i="9"/>
  <c r="E30" i="9"/>
  <c r="D30" i="9"/>
  <c r="C30" i="9"/>
  <c r="L29" i="9"/>
  <c r="G29" i="9"/>
  <c r="F29" i="9"/>
  <c r="D29" i="9"/>
  <c r="C29" i="9"/>
  <c r="L28" i="9"/>
  <c r="K28" i="9"/>
  <c r="J28" i="9"/>
  <c r="I28" i="9"/>
  <c r="H28" i="9"/>
  <c r="G28" i="9"/>
  <c r="F28" i="9"/>
  <c r="E28" i="9"/>
  <c r="D28" i="9"/>
  <c r="C28" i="9"/>
  <c r="L27" i="9"/>
  <c r="K27" i="9"/>
  <c r="J27" i="9"/>
  <c r="I27" i="9"/>
  <c r="H27" i="9"/>
  <c r="G27" i="9"/>
  <c r="F27" i="9"/>
  <c r="E27" i="9"/>
  <c r="L26" i="9"/>
  <c r="K26" i="9"/>
  <c r="J26" i="9"/>
  <c r="I26" i="9"/>
  <c r="H26" i="9"/>
  <c r="G26" i="9"/>
  <c r="F26" i="9"/>
  <c r="E26" i="9"/>
  <c r="L25" i="9"/>
  <c r="K25" i="9"/>
  <c r="J25" i="9"/>
  <c r="I25" i="9"/>
  <c r="H25" i="9"/>
  <c r="G25" i="9"/>
  <c r="F25" i="9"/>
  <c r="E25" i="9"/>
  <c r="D25" i="9"/>
  <c r="C25" i="9"/>
  <c r="L24" i="9"/>
  <c r="K24" i="9"/>
  <c r="J24" i="9"/>
  <c r="I24" i="9"/>
  <c r="H24" i="9"/>
  <c r="G24" i="9"/>
  <c r="F24" i="9"/>
  <c r="D24" i="9"/>
  <c r="C24" i="9"/>
  <c r="L23" i="9"/>
  <c r="K23" i="9"/>
  <c r="J23" i="9"/>
  <c r="I23" i="9"/>
  <c r="H23" i="9"/>
  <c r="G23" i="9"/>
  <c r="F23" i="9"/>
  <c r="D23" i="9"/>
  <c r="C23" i="9"/>
  <c r="L22" i="9"/>
  <c r="K22" i="9"/>
  <c r="J22" i="9"/>
  <c r="I22" i="9"/>
  <c r="H22" i="9"/>
  <c r="G22" i="9"/>
  <c r="F22" i="9"/>
  <c r="D22" i="9"/>
  <c r="L21" i="9"/>
  <c r="K21" i="9"/>
  <c r="J21" i="9"/>
  <c r="I21" i="9"/>
  <c r="H21" i="9"/>
  <c r="G21" i="9"/>
  <c r="F21" i="9"/>
  <c r="E21" i="9"/>
  <c r="D21" i="9"/>
  <c r="L20" i="9"/>
  <c r="K20" i="9"/>
  <c r="J20" i="9"/>
  <c r="I20" i="9"/>
  <c r="H20" i="9"/>
  <c r="G20" i="9"/>
  <c r="F20" i="9"/>
  <c r="E20" i="9"/>
  <c r="D20" i="9"/>
  <c r="L19" i="9"/>
  <c r="K19" i="9"/>
  <c r="J19" i="9"/>
  <c r="I19" i="9"/>
  <c r="H19" i="9"/>
  <c r="G19" i="9"/>
  <c r="F19" i="9"/>
  <c r="E19" i="9"/>
  <c r="D19" i="9"/>
  <c r="C19" i="9"/>
  <c r="L18" i="9"/>
  <c r="K18" i="9"/>
  <c r="J18" i="9"/>
  <c r="H18" i="9"/>
  <c r="G18" i="9"/>
  <c r="F18" i="9"/>
  <c r="D18" i="9"/>
  <c r="C18" i="9"/>
  <c r="L17" i="9"/>
  <c r="K17" i="9"/>
  <c r="J17" i="9"/>
  <c r="I17" i="9"/>
  <c r="H17" i="9"/>
  <c r="G17" i="9"/>
  <c r="F17" i="9"/>
  <c r="E17" i="9"/>
  <c r="D17" i="9"/>
  <c r="C17" i="9"/>
  <c r="L16" i="9"/>
  <c r="J16" i="9"/>
  <c r="H16" i="9"/>
  <c r="G16" i="9"/>
  <c r="F16" i="9"/>
  <c r="L15" i="9"/>
  <c r="J15" i="9"/>
  <c r="H15" i="9"/>
  <c r="G15" i="9"/>
  <c r="F15" i="9"/>
  <c r="L14" i="9"/>
  <c r="J14" i="9"/>
  <c r="H14" i="9"/>
  <c r="G14" i="9"/>
  <c r="F14" i="9"/>
  <c r="L13" i="9"/>
  <c r="J13" i="9"/>
  <c r="H13" i="9"/>
  <c r="G13" i="9"/>
  <c r="F13" i="9"/>
  <c r="L12" i="9"/>
  <c r="G12" i="9"/>
  <c r="F12" i="9"/>
  <c r="E12" i="9"/>
  <c r="D12" i="9"/>
  <c r="C12" i="9"/>
  <c r="L11" i="9"/>
  <c r="K11" i="9"/>
  <c r="J11" i="9"/>
  <c r="I11" i="9"/>
  <c r="H11" i="9"/>
  <c r="G11" i="9"/>
  <c r="F11" i="9"/>
  <c r="E11" i="9"/>
  <c r="D11" i="9"/>
  <c r="C11" i="9"/>
  <c r="M48" i="8"/>
  <c r="H48" i="8"/>
  <c r="B48" i="8"/>
  <c r="G45" i="8"/>
  <c r="B45" i="8"/>
  <c r="N37" i="8"/>
  <c r="L37" i="8"/>
  <c r="K37" i="8"/>
  <c r="K38" i="7" s="1"/>
  <c r="J37" i="8"/>
  <c r="J38" i="7" s="1"/>
  <c r="I37" i="8"/>
  <c r="I38" i="7" s="1"/>
  <c r="H37" i="8"/>
  <c r="G37" i="8"/>
  <c r="G38" i="7" s="1"/>
  <c r="F37" i="8"/>
  <c r="E37" i="8"/>
  <c r="D37" i="8"/>
  <c r="D38" i="7" s="1"/>
  <c r="C37" i="8"/>
  <c r="M36" i="8"/>
  <c r="M35" i="8"/>
  <c r="M34" i="8"/>
  <c r="M33" i="8"/>
  <c r="M32" i="8"/>
  <c r="M31" i="8"/>
  <c r="M30" i="8"/>
  <c r="M29" i="8"/>
  <c r="M28" i="8"/>
  <c r="M27" i="8"/>
  <c r="M26" i="8"/>
  <c r="M25" i="8"/>
  <c r="M24" i="8"/>
  <c r="M23" i="8"/>
  <c r="M22" i="8"/>
  <c r="M21" i="8"/>
  <c r="M20" i="8"/>
  <c r="M19" i="8"/>
  <c r="M18" i="8"/>
  <c r="M17" i="8"/>
  <c r="M16" i="8"/>
  <c r="M15" i="8"/>
  <c r="M14" i="8"/>
  <c r="M13" i="8"/>
  <c r="M12" i="8"/>
  <c r="D11" i="17"/>
  <c r="D10" i="17"/>
  <c r="D9" i="17"/>
  <c r="N37" i="6"/>
  <c r="L37" i="6"/>
  <c r="K37" i="6"/>
  <c r="J37" i="6"/>
  <c r="I37" i="6"/>
  <c r="H37" i="6"/>
  <c r="G37" i="6"/>
  <c r="F37" i="6"/>
  <c r="E37" i="6"/>
  <c r="D37" i="6"/>
  <c r="C37" i="6"/>
  <c r="M36" i="6"/>
  <c r="M35" i="6"/>
  <c r="M34" i="6"/>
  <c r="M33" i="6"/>
  <c r="M32" i="6"/>
  <c r="M31" i="6"/>
  <c r="M30" i="6"/>
  <c r="M29" i="6"/>
  <c r="M28" i="6"/>
  <c r="M27" i="6"/>
  <c r="M26" i="6"/>
  <c r="M25" i="6"/>
  <c r="M24" i="6"/>
  <c r="M23" i="6"/>
  <c r="M22" i="6"/>
  <c r="M21" i="6"/>
  <c r="M20" i="6"/>
  <c r="M19" i="6"/>
  <c r="M18" i="6"/>
  <c r="M17" i="6"/>
  <c r="M16" i="6"/>
  <c r="M15" i="6"/>
  <c r="M14" i="6"/>
  <c r="M13" i="6"/>
  <c r="M12" i="6"/>
  <c r="M11" i="6"/>
  <c r="M37" i="6" s="1"/>
  <c r="M37" i="5"/>
  <c r="L37" i="5"/>
  <c r="K37" i="5"/>
  <c r="J37" i="5"/>
  <c r="I37" i="5"/>
  <c r="H37" i="5"/>
  <c r="G37" i="5"/>
  <c r="F37" i="5"/>
  <c r="E37" i="5"/>
  <c r="D37" i="5"/>
  <c r="C37" i="5"/>
  <c r="L36" i="5"/>
  <c r="K36" i="5"/>
  <c r="J36" i="5"/>
  <c r="I36" i="5"/>
  <c r="H36" i="5"/>
  <c r="G36" i="5"/>
  <c r="F36" i="5"/>
  <c r="E36" i="5"/>
  <c r="D36" i="5"/>
  <c r="C36" i="5"/>
  <c r="M35" i="5"/>
  <c r="M34" i="5"/>
  <c r="M33" i="5"/>
  <c r="M32" i="5"/>
  <c r="M31" i="5"/>
  <c r="M30" i="5"/>
  <c r="M29" i="5"/>
  <c r="M28" i="5"/>
  <c r="M27" i="5"/>
  <c r="M26" i="5"/>
  <c r="M25" i="5"/>
  <c r="M24" i="5"/>
  <c r="M23" i="5"/>
  <c r="M22" i="5"/>
  <c r="M21" i="5"/>
  <c r="M20" i="5"/>
  <c r="M19" i="5"/>
  <c r="M18" i="5"/>
  <c r="M17" i="5"/>
  <c r="M16" i="5"/>
  <c r="M15" i="5"/>
  <c r="M14" i="5"/>
  <c r="M13" i="5"/>
  <c r="M12" i="5"/>
  <c r="M11" i="5"/>
  <c r="M10" i="5"/>
  <c r="M36" i="5" s="1"/>
  <c r="N37" i="4"/>
  <c r="L37" i="4"/>
  <c r="K37" i="4"/>
  <c r="J37" i="4"/>
  <c r="I37" i="4"/>
  <c r="H37" i="4"/>
  <c r="G37" i="4"/>
  <c r="F37" i="4"/>
  <c r="E37" i="4"/>
  <c r="D37" i="4"/>
  <c r="C37" i="4"/>
  <c r="M36" i="4"/>
  <c r="M35" i="4"/>
  <c r="M34" i="4"/>
  <c r="M33" i="4"/>
  <c r="M32" i="4"/>
  <c r="M31" i="4"/>
  <c r="M30" i="4"/>
  <c r="M29" i="4"/>
  <c r="M28" i="4"/>
  <c r="M27" i="4"/>
  <c r="M26" i="4"/>
  <c r="M25" i="4"/>
  <c r="M24" i="4"/>
  <c r="M23" i="4"/>
  <c r="M22" i="4"/>
  <c r="M21" i="4"/>
  <c r="M20" i="4"/>
  <c r="M19" i="4"/>
  <c r="M18" i="4"/>
  <c r="M17" i="4"/>
  <c r="M16" i="4"/>
  <c r="M15" i="4"/>
  <c r="M14" i="4"/>
  <c r="M13" i="4"/>
  <c r="M12" i="4"/>
  <c r="M11" i="4"/>
  <c r="M37" i="4" s="1"/>
  <c r="M40" i="3"/>
  <c r="L40" i="3"/>
  <c r="K40" i="3"/>
  <c r="J40" i="3"/>
  <c r="I40" i="3"/>
  <c r="H40" i="3"/>
  <c r="G40" i="3"/>
  <c r="F40" i="3"/>
  <c r="E40" i="3"/>
  <c r="D40" i="3"/>
  <c r="C40" i="3"/>
  <c r="L39" i="3"/>
  <c r="K39" i="3"/>
  <c r="J39" i="3"/>
  <c r="I39" i="3"/>
  <c r="H39" i="3"/>
  <c r="G39" i="3"/>
  <c r="F39" i="3"/>
  <c r="E39" i="3"/>
  <c r="D39" i="3"/>
  <c r="C39" i="3"/>
  <c r="M38" i="3"/>
  <c r="M37" i="3"/>
  <c r="M36" i="3"/>
  <c r="M35" i="3"/>
  <c r="M34" i="3"/>
  <c r="M33" i="3"/>
  <c r="M32" i="3"/>
  <c r="M31" i="3"/>
  <c r="M30" i="3"/>
  <c r="M29" i="3"/>
  <c r="M28" i="3"/>
  <c r="M27" i="3"/>
  <c r="M26" i="3"/>
  <c r="M25" i="3"/>
  <c r="M24" i="3"/>
  <c r="M23" i="3"/>
  <c r="M22" i="3"/>
  <c r="M21" i="3"/>
  <c r="M20" i="3"/>
  <c r="M19" i="3"/>
  <c r="M18" i="3"/>
  <c r="M17" i="3"/>
  <c r="M16" i="3"/>
  <c r="M15" i="3"/>
  <c r="M14" i="3"/>
  <c r="M13" i="3"/>
  <c r="M39" i="3" s="1"/>
  <c r="M38" i="10" l="1"/>
  <c r="H38" i="10"/>
  <c r="B11" i="17"/>
  <c r="C11" i="17" s="1"/>
  <c r="H38" i="7"/>
  <c r="B13" i="17"/>
  <c r="C13" i="17" s="1"/>
  <c r="L38" i="7"/>
  <c r="B8" i="17"/>
  <c r="C38" i="7"/>
  <c r="B10" i="17"/>
  <c r="C10" i="17" s="1"/>
  <c r="F38" i="7"/>
  <c r="B9" i="17"/>
  <c r="C9" i="17" s="1"/>
  <c r="E38" i="7"/>
  <c r="M37" i="8"/>
  <c r="M38" i="7" s="1"/>
  <c r="D8" i="17"/>
  <c r="E8" i="17" s="1"/>
  <c r="E9" i="17"/>
  <c r="B12" i="17"/>
  <c r="E11" i="17"/>
  <c r="K30" i="13"/>
  <c r="J30" i="15"/>
  <c r="K30" i="15" s="1"/>
  <c r="E10" i="17"/>
  <c r="C7" i="17"/>
  <c r="K12" i="13"/>
  <c r="B14" i="17" l="1"/>
  <c r="C8" i="17"/>
  <c r="D12" i="17"/>
  <c r="C12" i="17" l="1"/>
  <c r="D14" i="17"/>
  <c r="E14" i="17" l="1"/>
  <c r="C14" i="17"/>
</calcChain>
</file>

<file path=xl/sharedStrings.xml><?xml version="1.0" encoding="utf-8"?>
<sst xmlns="http://schemas.openxmlformats.org/spreadsheetml/2006/main" count="2620" uniqueCount="383">
  <si>
    <t>Цветовая легенда и обозначения для вкладок: Титульный лист, 2100, 2200, 2300, 2400, 3100, 3200, ср.дозы</t>
  </si>
  <si>
    <t>Поля для заполнения</t>
  </si>
  <si>
    <t>Необходимо обратить внимание на общее число исследований в ячейке, тк общее число исследований не может превышать общее количество рентгенологических процедур для данного органа или части тела, но может быть меньше последнего</t>
  </si>
  <si>
    <t>ДЛЯ ПЕЧАТИ ТОЛЬКО НЕОБХОДИМЫХ ЛИСТОВ ВЫДЕЛИТЕ ИХ С ПОМОЩЬЮ КОМБИНАЦИИ CTRL+ ЛЕВАЯ КНОПКА МЫШИ. ДАЛЕЕ ВЫБЕРИТЕ ПЕЧАТЬ ТОЛЬКО АКТИВНЫХ ЛИСТОВ. ПРИ ЭТОМ ТОЛЬКО ОНИ БУДУТ ПРОНУМЕРОВАНЫ</t>
  </si>
  <si>
    <t>Выдержка из приказа Росстата от 30.11.22 г №880:</t>
  </si>
  <si>
    <t>Указания по заполнению формы федерального статистического наблюдения</t>
  </si>
  <si>
    <t>1. Первичные статистические данные (далее - данные) по форме федерального статистического наблюдения N 3-ДОЗ "Сведения о дозах облучения пациентов при проведении медицинских рентгенорадиологических исследований" (далее - форма) предоставляются всеми юридическими лицами и индивидуальными предпринимателями, использующими источники ионизирующего излучения в медицинских целях.</t>
  </si>
  <si>
    <r>
      <t xml:space="preserve">2. Данные предоставляются за год в целом по медицинской организации органу исполнительной власти субъекта Российской Федерации в сфере охраны здоровья; учреждениям, структурным подразделениям федеральных органов исполнительной власти, указанным в пункте 4 Положения об осуществлении федерального государственного санитарно-эпидемиологического надзора в Российской Федерации, утвержденного постановлением Правительства Российской Федерации от 15 июня 2013 г. N 476 (по принадлежности) </t>
    </r>
    <r>
      <rPr>
        <b/>
        <i/>
        <sz val="12"/>
        <color indexed="2"/>
        <rFont val="Times New Roman"/>
        <family val="1"/>
        <charset val="204"/>
      </rPr>
      <t>до 1 апреля.</t>
    </r>
  </si>
  <si>
    <t>Органы исполнительной власти субъекта Российской Федерации в сфере охраны здоровья предоставляют данные в ФБУЗ "Центр гигиены и эпидемиологии" в субъекте Российской Федерации до 1 мая.</t>
  </si>
  <si>
    <t>ФБУЗ "Центр гигиены и эпидемиологии" в субъекте Российской Федерации предоставляет данные управлению Роспотребнадзора по субъекту Российской Федерации до 15 мая.</t>
  </si>
  <si>
    <t>Управления Роспотребнадзора по субъектам Российской Федерации предоставляют данные в Федеральное бюджетное учреждение науки "Санкт-Петербургский научно-исследовательский институт радиационной гигиены имени профессора П.В. Рамзаева" Федеральной службы по надзору в сфере защиты прав потребителей и благополучия человека (далее ФБУН НИИРГ им. П.В. Рамзаева) до 1 июня.</t>
  </si>
  <si>
    <t>Сводные отчетные данные ФБУН НИИРГ им. П.В. Рамзаева, Федеральное медико-биологическое агентство, структурные подразделения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войск национальной гвардии Российской Федерации, Федеральной службы охраны Российской Федерации, Федеральной службы исполнения наказаний, Главного управления специальных программ Президента Российской Федерации и Управления делами Президента Российской Федерации соответственно в Вооруженных Силах Российской Федерации, других войсках, воинских формированиях и органах, на объектах обороны и оборонного производства, безопасности, внутренних дел и иного специального назначения в соответствии с постановлением Правительства Российской Федерации от 5 июня 2013 г. N 476 "О вопросах государственного контроля (надзора) и признании утратившим силу некоторых актов Правительства Российской Федерации" (по принадлежности) также предоставляют данные в Роспотребнадзор 15 мая.</t>
  </si>
  <si>
    <t>3. Содержательная часть формы состоит из 3-х разделов (10 таблиц): 1-й и 2-й разделы посвящены рентгенологическим исследованиям, 3-й - радионуклидным исследованиям. В свою очередь 1-й раздел (таблицы 1100, 1200, 1300, 1400) составляют расчетные данные, полученные на основании средних значений. 2-й раздел (таблицы 2100, 2200, 2300, 2400) содержит сведения на основе измеряемых показателей. Первые два раздела состоят из 4-х таблиц: со сведениями о коллективных дозах облучения пациентов, о числе рентгеновских процедур для детских (0 - 17 лет) и взрослых (старше 18 лет) пациентов. Все сведения предоставляются в абсолютных числах.</t>
  </si>
  <si>
    <t>Руководитель юридического лица назначает должностных лиц, уполномоченных предоставлять первичные статистические данные от имени юридического лица. Информация о должностном лице, ответственном за предоставление формы (должность, фамилия, имя и отчество (ФИО), контактный телефон (с кодом города), электронная почта) указывается полностью (без сокращений).</t>
  </si>
  <si>
    <t>Заполнение формы организацией</t>
  </si>
  <si>
    <t>4. Заполнение формы производится медицинской организацией от всех действующих источников медицинского диагностического облучения (кроме лучевой терапии).</t>
  </si>
  <si>
    <t>В адресной части формы указывается полное наименование отчитывающейся организации в соответствии с учредительными документами, зарегистрированными в установленном порядке, а затем в скобках - краткое наименование.</t>
  </si>
  <si>
    <t>По строке "Почтовый адрес" указывается наименование субъекта Российской Федерации, юридический адрес с почтовым индексом, указанный в ЕГРЮЛ; либо адрес, по которому юридическое лицо фактически осуществляет свою деятельность, если он не совпадает с юридическим адресом.</t>
  </si>
  <si>
    <t>В кодовой части титульного листа формы на основании Уведомления о присвоении кода ОКПО, размещенного на сайте системы сбора отчетности Росстата в информационно-телекоммуникационной сети "Интернет" по адресу https://websbor.gks.ru/online/info, отчитывающаяся организация (индивидуальный предприниматель) проставляет код по Общероссийскому классификатору предприятий и организаций (ОКПО).</t>
  </si>
  <si>
    <t>Разделы 1 и 2</t>
  </si>
  <si>
    <t>Таблицы 1100, 1300, 2100 и 2300</t>
  </si>
  <si>
    <t>5. Таблицы 1100, 1300, 2100 и 2300 содержат информацию о дозах, полученных пациентами при проведении рентгенологических исследований с целью диагностики и лечения.</t>
  </si>
  <si>
    <t>Информация в таблицах 1100, 1300, 2100 и 2300 не должна дублироваться.</t>
  </si>
  <si>
    <t>В графах 3 - 12 таблиц 1100, 1300, 2100 и 2300 указываются данные в соответствии с различными видами рентгенологических диагностических и лечебных процедур, которые приведены в названиях соответствующих граф.</t>
  </si>
  <si>
    <t>Рентгенограммы</t>
  </si>
  <si>
    <t>6. Графы 3, 4 включают сведения об эффективных дозах, полученных пациентами при проведении рентгенографических исследований, флюорографических исследований органов грудной клетки и скрининговых исследований молочной железы.</t>
  </si>
  <si>
    <t>В графу 3 вносятся данные о рентгенологических исследованиях, выполненных на пленке, в графу 4 цифровые рентгенограммы.</t>
  </si>
  <si>
    <t>Данные о флюорографических исследованиях, выполненные на фото- и рентгеновской пленке, вносятся в графу 3 (пленочные рентгенограммы) строки 2 (из них за счет профилактических процедур).</t>
  </si>
  <si>
    <t>Флюорографические исследования органов грудной клетки, выполненные на цифровых рентгеновских аппаратах, в том числе сканирующих аппаратах и аппаратах с системой компьютерной радиографии (CR), заносятся в графу 4 (цифровые рентгенограммы) строки 2 (из них за счет профилактических процедур).</t>
  </si>
  <si>
    <t>Данные о скрининговых исследованиях молочной железы, выполненные на аналоговых аппаратах, вносятся в графу 3 строки 22, выполненные на цифровых аппаратах и системах компьютерной радиографии, в графу 4 строки 22.</t>
  </si>
  <si>
    <t>Рентгеноскопии</t>
  </si>
  <si>
    <t>7. К рентгеноскопии относятся исследования с введением контрастного вещества перорально, ректально и через урологический катетер.</t>
  </si>
  <si>
    <t>При заполнении графы необходимо учитывать номенклатуру данных видов исследований, например:</t>
  </si>
  <si>
    <t>Строка 01 - рентгеноскопия грудной клетки;</t>
  </si>
  <si>
    <t>Строка 10 - рентгенография грудного отдела и ликворопроводящих путей позвоночника с контрастированием;</t>
  </si>
  <si>
    <t>Строка 15 - рентгеноскопия желудка и двенадцатиперстной кишки с контрастированием/с двойным контрастированием;</t>
  </si>
  <si>
    <t>Строка 16 - рентгеноскопия глотки, пищевода (и глотки) с контрастированием;</t>
  </si>
  <si>
    <t>Строка 17 - рентгенография пассажа контрастного вещества по кишечнику; рентгеноскопия тонкой кишки через илеостому/с контрастированием/двойным контрастированием; рентгеноскопия прямой кишки с функциональными пробами/в процессе дефекации;</t>
  </si>
  <si>
    <t>Строка 18 - рентгенография фистулы околоносовых пазух.</t>
  </si>
  <si>
    <t>Компьютерные томографии</t>
  </si>
  <si>
    <t>8. В графы 6, 7 вносятся сведения о компьютерно-томографических исследованиях детских и взрослых пациентов, выполненных с применением контраста (7) или без него (6).</t>
  </si>
  <si>
    <t>В форме отдельные КТ-сканирования не учитывают. Одно КТ-исследование может включать одно или несколько сканирований одной анатомической области. Например, одно КТ-исследование печени или почек и мочевыводящих путей с внутривенным контрастированием может включать от одного до пяти сканирований. Для многофазных КТ-исследований с введением контрастного вещества необходимо вносить суммарную эффективную дозу за все фазы в строку соответствующей анатомической области исследования графы 7.</t>
  </si>
  <si>
    <t>Данные о скрининге рака легких с применением низкодозовых КТ (НДКТ) вносятся в графу 6 строки 2, о томосинтезе молочной железы - в графу 6 строки 22.</t>
  </si>
  <si>
    <t>Сканирование двух и более анатомических областей или анатомической области и отдельного органа вносятся в строки 23 - 25. КТ-исследования всего тела вносятся в строку 25 "прочие".</t>
  </si>
  <si>
    <t>Интервенционные исследования</t>
  </si>
  <si>
    <t>9. Графы 8-11 включают сведения, связанные с интервенционными рентгенохирургическими (внесосудистыми) и рентгеноэндоваскулярными вмешательствами под лучевым контролем, выполненные как с целью диагностики (графы 8, 9), так и с целью лечения (графы 10, 11). В данный раздел также вносятся сведения об исследованиях с внутривенным контрастированием.</t>
  </si>
  <si>
    <t>Внутрисосудистые исследования (графы 8, 10) представляют собой исследования сосудов под контролем методов лучевой визуализации с использованием инструментов для малоинвазивных вмешательств. К ним относятся такие исследования, как аортография, каваграфия, флебография, артериография, ангиокардиография, коронарография, лимфография, ангиопластика, эндопротезирование, эмболизация, реканализация, шунтирование и дилятация сосудов и другое.</t>
  </si>
  <si>
    <t>Внесосудистые исследования (графы 9, 11) включают в себя любые исследования внутренних органов под контролем методов лучевой визуализации с использованием инструментов для малоинвазивных вмешательств. К ним относятся такие исследования, как цистография, холангиодренирование, нефростомия, литотрипсия, урография, стентирование почек и мочеточника, гистеросальпингография, артроскопия, остеосинтез, вертебропластика, кифопластика, установка интрамедулярного штифа и другое.</t>
  </si>
  <si>
    <t>В таблицы вносятся все интервенционные вмешательства, выполненные в рентгеноперационных, в рентгеновских кабинетах, а также вне специально оборудованных помещений (например, операционных, процедурных кабинетов, приемных отделений) с использованием передвижных рентгенохирургических аппаратов.</t>
  </si>
  <si>
    <t>Прочие</t>
  </si>
  <si>
    <t>10. В графу 12 вносятся сведениях об исследованиях, не вошедших в графы 3-11.</t>
  </si>
  <si>
    <t>11. В строки 23-25 вносятся сведения о комплексных исследованиях двух и более анатомических областей. При этом данные виды исследований необходимо учитывать только в строках 23-25 без дублирования в строках 01-22.</t>
  </si>
  <si>
    <t>В строке 27 указываются суммарные коллективные дозы за счет каждого вида исследований. Строка 27 является суммой строк 01, 03, 05-21, 23-26 по каждой графе.</t>
  </si>
  <si>
    <t>В графу 13 вносятся коллективные дозы за счет диагностики данной части тела или органа (строка) для всех видов рентгенологических процедур. Графа 13 является суммой граф 3-12 по строкам 01-27.</t>
  </si>
  <si>
    <t>Сумма граф 13 строки 27 в таблицах 1100, 1300, 2100 и 2300 является полной коллективной дозой медицинского облучения за счет рентгенодиагностики, независимо от наличия или отсутствия контроля индивидуальных доз облучения пациентов.</t>
  </si>
  <si>
    <t>Магнито-резонансная томография (МРТ) и ультразвуковые исследования (УЗИ) не включаются в форму, т.к. данные виды исследований не связаны с облучением пациентов ионизирующим излучением.</t>
  </si>
  <si>
    <t>12. В графоклетки строки 28 вносятся средние индивидуальные дозы облучения пациентов для каждого вида процедур в мЗв.</t>
  </si>
  <si>
    <t>Они вычисляются путем умножения на 1000 коллективной дозы, соответствующей данному виду рентгенодиагностических процедур, и деления на суммарное количество проведенных процедур данного вида:</t>
  </si>
  <si>
    <t>Строка 28 таблицы 1100 - графоклетки строки 27 таблицы 1100 умножаются на 1000 и делятся на аналогичные графоклетки строки 27 таблицы 1200.</t>
  </si>
  <si>
    <t>Строка 28 таблицы 1300 - графоклетки строки 27 таблицы 1300 умножаются на 1000 и делятся на аналогичные графоклетки строки 27 таблицы 1400.</t>
  </si>
  <si>
    <t>Строка 28 таблицы 2100 - графоклетки строки 27 таблицы 2100 умножаются на 1000 и делятся на аналогичные графоклетки строки 27 таблицы 2200.</t>
  </si>
  <si>
    <t>Строка 28 таблицы 2300 - графоклетки строки 27 таблицы 2300 умножаются на 1000 и делятся на аналогичные графоклетки строки 27 таблицы 2400.</t>
  </si>
  <si>
    <t>Коллективные дозы, заносимые в таблицу 1100 (расчетные), получаются умножением числа проведенных за год процедур данного вида (таблица 1200) для данного органа (части тела) на соответствующее значение средней эффективной дозы пациента.</t>
  </si>
  <si>
    <t>Коллективные дозы, заносимые в таблицу 1300 (расчетные), получаются умножением числа проведенных за год процедур данного вида (таблица 1400) для данного органа (части тела) на соответствующее значение средней эффективной дозы пациента. Так как средняя доза выражена в мЗв, то для перевода коллективной дозы в чел.-Зв полученное произведение необходимо разделить на 1000.</t>
  </si>
  <si>
    <t>Коллективные дозы, заносимые в таблицу 2100 и 2300, получают суммированием значений индивидуальных эффективных доз пациентов, полученных ими при проведении в организации в отчетном году процедур данного вида для данного органа (части тела). Если индивидуальные дозы выражены в мЗв, то для перевода коллективной дозы в чел.-Зв полученную сумму необходимо разделить на 1000.</t>
  </si>
  <si>
    <t>13. Индивидуальные эффективные дозы, используемые для получения коллективных доз, должны быть идентичны соответствующим величинам для индивидуальных пациентов, регистрируемых в медицинских картах пациентов, получающих медицинскую помощь в амбулаторных условиях, медицинских картах стационарных больных или историях развития ребенка, а также в электронных системах учета доз облучения пациентов. Полученные значения коллективных доз заносятся в соответствующие клетки таблицы в чел.-Зв с тремя значащими цифрами после запятой.</t>
  </si>
  <si>
    <t>Таблицы 1200, 1400, 2200 и 2400</t>
  </si>
  <si>
    <t>14. В таблицы 1200, 1400, 2200 и 2400 формы заносят информацию о количестве рентгенологических процедурах, проведенных с целью диагностики и лечения, по видам исследований и исследуемым частям тела или органам.</t>
  </si>
  <si>
    <t>В таблицы 1200 (взрослые пациенты) и 1400 (детские пациенты) вносится количество проведенных в отчетном году рентгенодиагностических процедур, при которых отсутствовал контроль и учет индивидуальных доз пациентов.</t>
  </si>
  <si>
    <t>В таблицы 2200 (взрослые пациенты) и 2400 (детские пациенты) вносится количество проведенных в отчетном году рентгенодиагностических процедур, при которых осуществлялся контроль и учет индивидуальных доз облучения пациентов.</t>
  </si>
  <si>
    <t>Информация в таблицах 1200, 1400, 2200 и 2400 не должна дублироваться.</t>
  </si>
  <si>
    <t>Графы и строки таблиц 1100, 1300, 2100 и 2300 формы идентичны графам и строкам таблиц 1200, 1400, 2200 и 2400, поэтому они заполняются точно также, но в графоклетки заносятся не коллективные дозы облучения пациентов, а соответствующие им количества проведенных за отчетный год процедур. Исключение составляет графа 14 в таблицах 1200, 1400, 2200 и 2400, в которую вносится количество проведенных в отчетном году исследований указанных частей тела или органов.</t>
  </si>
  <si>
    <t>15. Под исследованием понимается полный цикл исследования определенного органа (части тела) облучения пациента, который может включать несколько процедур различного вида: например, исследование органов грудной клетки может включать рентгеноскопическую процедуру и несколько рентгенографических процедур (т.е. снимков). Под процедурой понимается разовое просвечивание данного вида (один снимок, одна рентгеноскопия). Одно томографическое исследование (линейная томография) также включает несколько рентгенографических процедур. Поэтому общее число исследований не может превышать общее количество рентгенологических процедур для данного органа или части тела, но может быть меньше последнего.</t>
  </si>
  <si>
    <t>16. Оценка доз облучения пациента для каждого исследования осуществляется в медицинской организации в соответствии с Методическими указаниями "МУ 2.6.1.2944-11. 2.6.1. Ионизирующее излучение, радиационная безопасность. Контроль эффективных доз облучения пациентов при проведении медицинских рентгенологических исследований. Методические указания", утвержденные Главным государственным санитарным врачом РФ 19 июля 2011 г. (разделы 4 - 9) (далее - МУ) и МУ 2.6.1.3584-19 "Изменения к МУ 2.6.1.2944-11".</t>
  </si>
  <si>
    <t>Раздел 3</t>
  </si>
  <si>
    <t>17. В таблицы 3100 и 3200 формы заносят информацию о количестве проведенных в отчетном году радионуклидных исследований и о полученных при этом коллективных дозах детских и взрослых пациентов. Под количеством радионуклидных исследований в графах 3 - 6 таблиц 3100 и 3200 следует понимать количество лиц, которым был введен радиофармпрепарат. При этом, независимо от числа последующих измерений, все они рассматриваются, как одно исследование.</t>
  </si>
  <si>
    <t>Рекомендации по заполнению (перечень видов исследований), позволяющие отнести исследование к той или иной группе:</t>
  </si>
  <si>
    <t>Строка "скелет" включает остеосцинтиграфии. Если в дополнение к планарному исследованию проводили ОФЭКТ/КТ сканирование, то информация о числе исследований заносят в графу 3, информацию о коллективной дозе от радиофармпрепарата заносят в графу 7, а от КТ-сканирования - в графу 8.</t>
  </si>
  <si>
    <t>Строка "трехфазное исследование" включает трехфазные исследования мягких тканей и костей.</t>
  </si>
  <si>
    <t>Строка "печень/селезенка" включает динамические и статические исследования печени и селезенки.</t>
  </si>
  <si>
    <t>Строка "щитовидная железа (Tc)" включает исследования щитовидной железы с радиофармпрепаратами, меченными 99mTc.</t>
  </si>
  <si>
    <t>Строка "щитовидная железа (I)" включает исследования щитовидной железы с радиофармпрепаратами, меченными 123I.</t>
  </si>
  <si>
    <t>Строка "паращитовидная железа" включает исследования паращитовидной железы. Если дополнительно проводят исследование щитовидной железы, то такое исследование дополнительно учитывается в соответствующей строке "щитовидная железа" (строка 04 или 05).</t>
  </si>
  <si>
    <t>Строка "нейроэндокринная система (I)" включает исследования с 123I-МИБГ. Если в дополнение к планарному исследованию проводили ОФЭКТ/КТ сканирование, то информация о числе исследований заносят в графу 3, информацию о коллективной дозе от радиофармпрепарата заносят в графу 7, а от КТ-сканирования - в графу 8.</t>
  </si>
  <si>
    <t>Строка "головной мозг" включает исследования головного мозга, перфузионные исследования головного мозга.</t>
  </si>
  <si>
    <t>Строка "легкие" включает перфузионные исследования легких, вентиляционные исследования легких.</t>
  </si>
  <si>
    <t>Строка "сердце" включает исследования миокарда, исследования миокарда с функциональными пробами, исследования симпатической нервной системы миокарда, радионуклидные вентрикулографии.</t>
  </si>
  <si>
    <t>Строка "лимфатическая система" включает исследования лимфатической системы, исключая исследования стороживых узлов.</t>
  </si>
  <si>
    <t>Строка "лимфатические сторож. узлы" включает исследования лимфатических сторожевых узлов.</t>
  </si>
  <si>
    <t>Строка "почки (Tc)" включает ренографии, динамически и статические исследования почек с радиофармпрепаратами, меченными 99mTc.</t>
  </si>
  <si>
    <t>Строка "почки (I)" включает динамически и статические исследования почек с радиофармпрепаратами, меченными 123I.</t>
  </si>
  <si>
    <t>Строка "всё тело" включает исследования всего тела для выявления воспалительных или онкологических очагов, включая ПЭТ/КТ исследования.</t>
  </si>
  <si>
    <t>Строка "исследования с тумаротропными РФП" включают исследования с туморотропными радиофармпрепаратами, исключая ПЭТ/КТ исследования.</t>
  </si>
  <si>
    <t>Строка "ангиографии и флебографии" включает радионуклидные ангиографии и флебографии.</t>
  </si>
  <si>
    <t>Строка "желудочно-кишечный тракт" включает исследования желудка, исследования пищевода, исследования кишечника.</t>
  </si>
  <si>
    <t>Строка "прочие" включает исследования, не вошедшие в строки 01 - 18.</t>
  </si>
  <si>
    <t>18. Оценка доз облучения пациента для каждого исследования осуществляется в медицинской организации в соответствии с МУ 2.6.1.3151-13 "Оценка и учет эффективных доз у пациентов при проведении радионуклидных диагностических исследований" (пп. 5.7-5.9). В указаниях даны значения дозовых коэффициентов с учетом возраста пациента для большинства радиофармпрепаратов, используемых в Российской Федерации. При отсутствии данного документа его можно скопировать с сайта ФБУН НИИРГ им. П.В. Рамзаева www.niirg.ru.</t>
  </si>
  <si>
    <t>Нумерация пунктов приводится в соответствии с источником</t>
  </si>
  <si>
    <t>Информация о должностном лице, ответственном за предоставление формы (должность, фамилия, имя и отчество (ФИО), контактный телефон (с кодом города), электронная почта) указывается полностью (без сокращений). Подпись должностного лица скрепляется печатью.</t>
  </si>
  <si>
    <t xml:space="preserve"> </t>
  </si>
  <si>
    <t>ФЕДЕРАЛЬНОЕ СТАТИСТИЧЕСКОЕ НАБЛЮДЕНИЕ</t>
  </si>
  <si>
    <t>КОНФИДЕНЦИАЛЬНОСТЬ ГАРАНТИРУЕТСЯ ПОЛУЧАТЕЛЕМ ИНФОРМАЦИИ</t>
  </si>
  <si>
    <t>Нарушение порядка предоставления первичных статистических данных или несвоевременное предоставление этих данных,</t>
  </si>
  <si>
    <t>либо предоставление недостоверных первичных статистических данных влечет ответственность,</t>
  </si>
  <si>
    <t>установленную Кодексом Российской Федерации об административных правонарушениях</t>
  </si>
  <si>
    <t xml:space="preserve"> СВЕДЕНИЯ О ДОЗАХ ОБЛУЧЕНИЯ ПАЦИЕНТОВ ПРИ ПРОВЕДЕНИИ</t>
  </si>
  <si>
    <t>МЕДИЦИНСКИХ РЕНТГЕНОРАДИОЛОГИЧЕСКИХ ИССЛЕДОВАНИЙ</t>
  </si>
  <si>
    <t>за 20</t>
  </si>
  <si>
    <t>г.</t>
  </si>
  <si>
    <t>Предоставляют:</t>
  </si>
  <si>
    <t>Сроки предоставления</t>
  </si>
  <si>
    <t>Форма № 3-ДОЗ</t>
  </si>
  <si>
    <t>юридические лица и индивидуальные предприниматели, использующие источники</t>
  </si>
  <si>
    <t>15 мая</t>
  </si>
  <si>
    <t>ионизирующих излучений в медицинских целях:</t>
  </si>
  <si>
    <t>Приказ Росстата:</t>
  </si>
  <si>
    <t>-</t>
  </si>
  <si>
    <t>Федеральной службе в сфере защиты прав потребителей и благополучия человека</t>
  </si>
  <si>
    <t>Об утверждении формы</t>
  </si>
  <si>
    <t>от 30.11.2022  № 880</t>
  </si>
  <si>
    <t>О внесении изменений (при наличии)</t>
  </si>
  <si>
    <t>от</t>
  </si>
  <si>
    <t>№</t>
  </si>
  <si>
    <t>Годовая</t>
  </si>
  <si>
    <t>Наименование отчитывающейся организации</t>
  </si>
  <si>
    <t>Почтовый адрес</t>
  </si>
  <si>
    <t>Код формы</t>
  </si>
  <si>
    <t>Код</t>
  </si>
  <si>
    <t>по ОКУД</t>
  </si>
  <si>
    <t>отчитывающейся организации по ОКПО</t>
  </si>
  <si>
    <t>(индивидуального предпринимателя)</t>
  </si>
  <si>
    <t>(для обособленного подразделения</t>
  </si>
  <si>
    <t>юридического лица —</t>
  </si>
  <si>
    <t>идентификационный номер)</t>
  </si>
  <si>
    <t>0609311</t>
  </si>
  <si>
    <t>Лист не заполняется</t>
  </si>
  <si>
    <t>РАЗДЕЛ 1. ИНФОРМАЦИЯ О РЕНТГЕНОЛОГИЧЕСКИХ ИССЛЕДОВАНИЯХ И ПРОЦЕДУРАХ,</t>
  </si>
  <si>
    <t>ДОЗЫ ОТ КОТОРЫХ ПОЛУЧЕННЫЕ РАСЧЕТНЫМ МЕТОДОМ</t>
  </si>
  <si>
    <t>1.1. Эффективные дозы облучения ВЗРОСЛЫХ ПАЦИЕНТОВ (18 лет и старше), полученные расчетным методом</t>
  </si>
  <si>
    <t>(1100)</t>
  </si>
  <si>
    <t>№ стро-ки</t>
  </si>
  <si>
    <t>Годовые коллективные дозы облучения пациентов по видам процедур, чел.-Зв</t>
  </si>
  <si>
    <t xml:space="preserve"> Суммарная коллективная доза, чел.-Зв (сумма граф
с 3 по12)</t>
  </si>
  <si>
    <t>Ренгено-скопии</t>
  </si>
  <si>
    <t>Пленоч-ные</t>
  </si>
  <si>
    <t>Цифро-вые</t>
  </si>
  <si>
    <t>Без контрасти-рования</t>
  </si>
  <si>
    <t>С контрасти-рованием</t>
  </si>
  <si>
    <t>Диагностические</t>
  </si>
  <si>
    <t>Терапевтические</t>
  </si>
  <si>
    <t>Сосудис-тые</t>
  </si>
  <si>
    <t>Внесосу-дистые</t>
  </si>
  <si>
    <t>Органы грудной клетки</t>
  </si>
  <si>
    <t>01</t>
  </si>
  <si>
    <t xml:space="preserve">   Из них за счет профилактических процедур (из стр. 01)</t>
  </si>
  <si>
    <t>02</t>
  </si>
  <si>
    <t>Х</t>
  </si>
  <si>
    <t>Сердце</t>
  </si>
  <si>
    <t>03</t>
  </si>
  <si>
    <t xml:space="preserve">   Из них на коронарных сосудах (из стр. 03)</t>
  </si>
  <si>
    <t>04</t>
  </si>
  <si>
    <t>Грудная аорта</t>
  </si>
  <si>
    <t>05</t>
  </si>
  <si>
    <t>Брюшная аорта</t>
  </si>
  <si>
    <t>06</t>
  </si>
  <si>
    <t>Верхние конечности</t>
  </si>
  <si>
    <t>07</t>
  </si>
  <si>
    <t>Нижние конечности</t>
  </si>
  <si>
    <t>08</t>
  </si>
  <si>
    <t>Шейный отдел позвоночника</t>
  </si>
  <si>
    <t>09</t>
  </si>
  <si>
    <t>Грудной отдел позвоночника</t>
  </si>
  <si>
    <t>10</t>
  </si>
  <si>
    <t>Поясничный отдел позвоночника</t>
  </si>
  <si>
    <t>11</t>
  </si>
  <si>
    <t>Органы малого таза</t>
  </si>
  <si>
    <t>12</t>
  </si>
  <si>
    <t>Тазобедренный сустав</t>
  </si>
  <si>
    <t>13</t>
  </si>
  <si>
    <t>Ребра и грудина</t>
  </si>
  <si>
    <t>14</t>
  </si>
  <si>
    <t>Органы брюшной полости</t>
  </si>
  <si>
    <t>15</t>
  </si>
  <si>
    <t>Верхняя часть желудочно-кишечного тракта</t>
  </si>
  <si>
    <t>16</t>
  </si>
  <si>
    <t>Нижняя часть желудочно-кишечного тракта</t>
  </si>
  <si>
    <t>17</t>
  </si>
  <si>
    <t>Череп, головной мозг, челюстно-лицевая область</t>
  </si>
  <si>
    <t>18</t>
  </si>
  <si>
    <t>Зубы</t>
  </si>
  <si>
    <t>19</t>
  </si>
  <si>
    <t>Почки, мочевыводящая система</t>
  </si>
  <si>
    <t>20</t>
  </si>
  <si>
    <t>Молочная железа</t>
  </si>
  <si>
    <t>21</t>
  </si>
  <si>
    <t xml:space="preserve">   в т.ч. за счет профилактических процедур (из стр. 21)</t>
  </si>
  <si>
    <t>22</t>
  </si>
  <si>
    <t>Грудная клетка + брюшная полость</t>
  </si>
  <si>
    <t>23</t>
  </si>
  <si>
    <t>X</t>
  </si>
  <si>
    <t>Грудная клетка+брюшная полость+таз</t>
  </si>
  <si>
    <t>24</t>
  </si>
  <si>
    <t>Брюшная полость + таз</t>
  </si>
  <si>
    <t>25</t>
  </si>
  <si>
    <t>26</t>
  </si>
  <si>
    <t>Всего</t>
  </si>
  <si>
    <t>27</t>
  </si>
  <si>
    <t>Средние индивидуальные дозы, мЗв</t>
  </si>
  <si>
    <t>28</t>
  </si>
  <si>
    <t>НЕ ЗАПОЛНЯЮТСЯ ТАБЛИЦЫ 1100, 1200, 1300, 1400 (заблокированы в документе)</t>
  </si>
  <si>
    <t>Согласно законодательству,</t>
  </si>
  <si>
    <t>1) Статья 18 Федерального Закона «О радиационной безопасности» гласит: «Контроль и учет индивидуальных доз облучения, полученных гражданами при использовании источников ионизирующего излучения, проведении медицинских рентгенорадиологических процедур, а также обусловленных естественным радиационным и техногенно измененным радиационным фоном, осуществляются в рамках единой государственной системы контроля и учета индивидуальных доз облучения, создаваемой в порядке, определяемом Правительством Российской Федерации.</t>
  </si>
  <si>
    <t>2) Пункт 2.10 СанПиН 2.6.1.1192-03 гласит: «При обращении с рентгеновскими медицинскими аппаратами организации (лечебно-профилактические учреждения, стоматологические клиники, другие юридические лица обеспечивают:</t>
  </si>
  <si>
    <t>- проведение индивидуального контроля и учет индивидуальных доз персонала и пациентов. Контроль и учет индивидуальных доз облучения осуществляется в рамках единой государственной системы контроля и учета индивидуальных доз облучения.</t>
  </si>
  <si>
    <t>из этого следует, что учет индивидуальных доз пациентов является обязательным для медицинских учреждений.</t>
  </si>
  <si>
    <t>1.2. Число процедур и исследований ВЗРОСЛЫХ ПАЦИЕНТОВ (18 лет и старше) с эффективными дозами,</t>
  </si>
  <si>
    <t>полученными расчетным методом</t>
  </si>
  <si>
    <t>(1200)</t>
  </si>
  <si>
    <t>Количество процедур по видам, ед</t>
  </si>
  <si>
    <t>Суммарное кол-во процедур, ед</t>
  </si>
  <si>
    <t>Общее кол-во проведенных исследова-ний, ед</t>
  </si>
  <si>
    <t>1.3. Эффективные дозы облучения ДЕТСКИХ ПАЦИЕНТОВ (возраст 0—17 лет), полученные расчетным методом</t>
  </si>
  <si>
    <t>(1300)</t>
  </si>
  <si>
    <t>1.4. Число процедур и исследований ДЕТСКИХ ПАЦИЕНТОВ (возраст 0—17 лет) с эффективными дозами,</t>
  </si>
  <si>
    <t>(1400)</t>
  </si>
  <si>
    <t>РАЗДЕЛ 2. ИНФОРМАЦИЯ О РЕНТГЕНОЛОГИЧЕСКИХ ИССЛЕДОВАНИЯХ И ПРОЦЕДУРАХ,</t>
  </si>
  <si>
    <t xml:space="preserve"> ДОЗЫ ОТ КОТОРЫХ ПОЛУЧЕННЫЕ НА ОСНОВЕ ПРОВОДИМЫХ ИЗМЕРЕНИЙ</t>
  </si>
  <si>
    <t>2.1. Эффективные дозы облучения для ВЗРОСЛЫХ ПАЦИЕНТОВ (18 лет и старше), полученные методом измерений</t>
  </si>
  <si>
    <t>(2100)</t>
  </si>
  <si>
    <t>Пленочные</t>
  </si>
  <si>
    <t>Цифровые</t>
  </si>
  <si>
    <t>Сосудистые</t>
  </si>
  <si>
    <t xml:space="preserve">      Из них за счет профилактических процедур (из стр. 01)</t>
  </si>
  <si>
    <t xml:space="preserve">      Из них на коронарных сосудах (из стр. 03)</t>
  </si>
  <si>
    <t xml:space="preserve">      в т.ч. за счет профилактических процедур (из стр. 21)</t>
  </si>
  <si>
    <t>Должностное лицо, ответственное</t>
  </si>
  <si>
    <t>за предоставление первичных статистических</t>
  </si>
  <si>
    <t>данных (лицо, уполномоченное предоставлять</t>
  </si>
  <si>
    <t>первичные статистические данные от имени</t>
  </si>
  <si>
    <t>юридического лица)</t>
  </si>
  <si>
    <t>(должность)</t>
  </si>
  <si>
    <t>(Ф. И. О.)</t>
  </si>
  <si>
    <t>(подпись)</t>
  </si>
  <si>
    <t>E-mail:</t>
  </si>
  <si>
    <t>"" февраля 2023 года</t>
  </si>
  <si>
    <t>(номер контактного телефона)</t>
  </si>
  <si>
    <t xml:space="preserve">(дата составления документа)   </t>
  </si>
  <si>
    <t>2.2. Число процедур и исследований ВЗРОСЛЫХ ПАЦИЕНТОВ (18 лет и старше) с эффективными дозами,</t>
  </si>
  <si>
    <t>полученными методом измерений</t>
  </si>
  <si>
    <t>(2200)</t>
  </si>
  <si>
    <t>,</t>
  </si>
  <si>
    <t>Сосудиcтые</t>
  </si>
  <si>
    <t>Средние эффективные дозы облучения пациентов по видам процедур, мЗв</t>
  </si>
  <si>
    <t>Средние дозы за 2021 год</t>
  </si>
  <si>
    <t>Годовые коллективные дозы пациентов по видам процедур, чел-Зв</t>
  </si>
  <si>
    <t>флюорограммы</t>
  </si>
  <si>
    <t>рентгенограммы</t>
  </si>
  <si>
    <t>ренгено-скопии</t>
  </si>
  <si>
    <t>компью-терные томо-графии</t>
  </si>
  <si>
    <t>специаль-ные исследо­вания</t>
  </si>
  <si>
    <r>
      <t>прочие</t>
    </r>
    <r>
      <rPr>
        <sz val="10"/>
        <color theme="1"/>
        <rFont val="Symbol"/>
        <family val="1"/>
        <charset val="2"/>
      </rPr>
      <t xml:space="preserve">      </t>
    </r>
  </si>
  <si>
    <t>пленоч-ные</t>
  </si>
  <si>
    <t>цифровые</t>
  </si>
  <si>
    <t>3 ОТ</t>
  </si>
  <si>
    <t>3 ДО</t>
  </si>
  <si>
    <t>4 ОТ</t>
  </si>
  <si>
    <t>4 ДО</t>
  </si>
  <si>
    <t>5 ОТ</t>
  </si>
  <si>
    <t>5 ДО</t>
  </si>
  <si>
    <t>6 ОТ</t>
  </si>
  <si>
    <t>6 ДО</t>
  </si>
  <si>
    <t>7 ОТ</t>
  </si>
  <si>
    <t>7 ДО</t>
  </si>
  <si>
    <t>8 ОТ</t>
  </si>
  <si>
    <t>8 ДО</t>
  </si>
  <si>
    <t>9 ОТ</t>
  </si>
  <si>
    <t>9 ДО</t>
  </si>
  <si>
    <t>10 ОТ</t>
  </si>
  <si>
    <t>10 ДО</t>
  </si>
  <si>
    <t>11 ОТ</t>
  </si>
  <si>
    <t>11 ДО</t>
  </si>
  <si>
    <t>12 ОТ</t>
  </si>
  <si>
    <t>12 ДО</t>
  </si>
  <si>
    <t>органы грудной клетки</t>
  </si>
  <si>
    <t>Из них за счет профилактических процедур (из стр. 01)</t>
  </si>
  <si>
    <t>в т.ч. за счет профилактических процедур</t>
  </si>
  <si>
    <t>конечности</t>
  </si>
  <si>
    <t>Из них на коронарных сосудах (из стр. 03)</t>
  </si>
  <si>
    <t>шейные позвонки</t>
  </si>
  <si>
    <t>грудные позвонки</t>
  </si>
  <si>
    <t>поясничные позвонки</t>
  </si>
  <si>
    <t>таз и бедро</t>
  </si>
  <si>
    <t>органы брюшной полости</t>
  </si>
  <si>
    <t>верхняя часть желудочно-кишечного тракта</t>
  </si>
  <si>
    <t>нижняя часть желудочно-кишечного тракта</t>
  </si>
  <si>
    <t>череп, челюстно-лицевая область</t>
  </si>
  <si>
    <t>зубы</t>
  </si>
  <si>
    <t>почки, мочевыводящая система</t>
  </si>
  <si>
    <t>молочная железа</t>
  </si>
  <si>
    <t>лрочие</t>
  </si>
  <si>
    <t>в т.ч. за счет профилактических процедур (из стр. 21)</t>
  </si>
  <si>
    <t>Необходимо обратить внимание на среднее значение эффективной дозы в ячейке, тк оно превышает диапазон ожидаемых средних значений. В случае корректности ввода - необходимо предоставить протокол "определение стандартной эффективной дозы облучения пациентов при рентгенологических исследованиях", выданный аккредитованной испытательной лабораторией (таблицу доз облучения пациентов).</t>
  </si>
  <si>
    <t>2.3. Эффективные дозы облучения для ДЕТСКИХ ПАЦИЕНТОВ (возраст 0-17 лет), полученные методом измерений</t>
  </si>
  <si>
    <t>(2300)</t>
  </si>
  <si>
    <t>2.4. Число процедур и исследований ДЕТСКИХ ПАЦИЕНТОВ (возраст 0-17 лет) с эффективными дозами,</t>
  </si>
  <si>
    <t>(2400)</t>
  </si>
  <si>
    <t>Раздел 3. Информация о радионуклидных исследованиях</t>
  </si>
  <si>
    <t>3.1. Количество проведенных радионуклидных исследований и полученные при этом эффективные</t>
  </si>
  <si>
    <t>дозы облучения ВЗРОСЛЫХ ПАЦИЕНТОВ (18 лет и старше)</t>
  </si>
  <si>
    <t>(3100)</t>
  </si>
  <si>
    <t>Орган /исследование</t>
  </si>
  <si>
    <t>Количество исследований, ед</t>
  </si>
  <si>
    <t>Общее количество проведенных исследований, ед (сумма граф с 3 по 5)</t>
  </si>
  <si>
    <t>Коллективные дозы, полученные всеми пациентами за год, чел.-Зв</t>
  </si>
  <si>
    <t>Суммарная коллективная доза, чел.-3в (сумма граф с 7 по 9)</t>
  </si>
  <si>
    <t>Средняя индивидуальная эффективная доза, мЗв</t>
  </si>
  <si>
    <t>Сцинтиграфии/ОФЭКТ</t>
  </si>
  <si>
    <t>ОФЭКТ/КТ</t>
  </si>
  <si>
    <t>ПЭТ/КТ</t>
  </si>
  <si>
    <t>Скелет</t>
  </si>
  <si>
    <t>Трехфазное исследование</t>
  </si>
  <si>
    <t>Печень/Селезёнка</t>
  </si>
  <si>
    <t>Щитовидная железа (Тс)</t>
  </si>
  <si>
    <t>Щитовидная железа (I)</t>
  </si>
  <si>
    <t>Паращитовидная железа</t>
  </si>
  <si>
    <t>Нейроэндокринная система (I)</t>
  </si>
  <si>
    <t>Головной мозг</t>
  </si>
  <si>
    <t>Легкие</t>
  </si>
  <si>
    <t>Лимфатическая система</t>
  </si>
  <si>
    <t>Лимфатические сторож.узлы</t>
  </si>
  <si>
    <t>Почки (Tc)</t>
  </si>
  <si>
    <t>Почки (I)</t>
  </si>
  <si>
    <t>Всё тело</t>
  </si>
  <si>
    <t>Исследования с тумаротропными РФП</t>
  </si>
  <si>
    <t>Ангиографии, флебографии</t>
  </si>
  <si>
    <t>Желудочно-кишечный тракт</t>
  </si>
  <si>
    <t>(дата составления документа)</t>
  </si>
  <si>
    <t>Средние эффективные дозы за исследование, мЗв</t>
  </si>
  <si>
    <t>Необходимо обратить внимание на среднее значение эффективной дозы в ячейке, тк оно превышает диапазон ожидаемых средних доз.</t>
  </si>
  <si>
    <t>3.2. Количество проведенных радионуклидных исследований и полученные при этом эффективные дозы облучения</t>
  </si>
  <si>
    <t>ДЕТСКИХ ПАЦИЕНТОВ (возраст 0-17 лет)</t>
  </si>
  <si>
    <t>(3200)</t>
  </si>
  <si>
    <t>Таблица для радиационно-гигиенического паспорта</t>
  </si>
  <si>
    <t>Для средней дозы</t>
  </si>
  <si>
    <t>Для коллективной дозы</t>
  </si>
  <si>
    <t>Виды медицинских исследований</t>
  </si>
  <si>
    <t>Количество процедур, единиц</t>
  </si>
  <si>
    <t xml:space="preserve">Средняя
эффективная доза,
мЗв за 1 процедуру </t>
  </si>
  <si>
    <t>Коллективная доза, чел.-Зв/год</t>
  </si>
  <si>
    <t>Процент измеренных доз, %</t>
  </si>
  <si>
    <t>Контрольное значение</t>
  </si>
  <si>
    <t>Кол-во разрядов</t>
  </si>
  <si>
    <t>Флюорографические</t>
  </si>
  <si>
    <t>Рентгенографические</t>
  </si>
  <si>
    <t>Рентгеноскопические</t>
  </si>
  <si>
    <t>Компьютерная томография</t>
  </si>
  <si>
    <t>Специальные исследования</t>
  </si>
  <si>
    <t>Радионуклидные</t>
  </si>
  <si>
    <t>ИТОГО:</t>
  </si>
  <si>
    <t>Значение числа процедур по ячейке/строке превышает значение по материнской строке выше</t>
  </si>
  <si>
    <t>Ячейки помеченные данным цветом заполняются на связанных соседних вкладках</t>
  </si>
  <si>
    <r>
      <t xml:space="preserve">вкладки:
</t>
    </r>
    <r>
      <rPr>
        <b/>
        <sz val="16"/>
        <color rgb="FF00B050"/>
        <rFont val="Times New Roman"/>
        <family val="1"/>
        <charset val="204"/>
      </rPr>
      <t>зеленый</t>
    </r>
    <r>
      <rPr>
        <b/>
        <sz val="16"/>
        <rFont val="Times New Roman"/>
        <family val="1"/>
        <charset val="204"/>
      </rPr>
      <t xml:space="preserve"> цвет - форма для заполнения по приказу;
</t>
    </r>
    <r>
      <rPr>
        <b/>
        <sz val="16"/>
        <color theme="5" tint="-0.249977111117893"/>
        <rFont val="Times New Roman"/>
        <family val="1"/>
        <charset val="204"/>
      </rPr>
      <t>коричневый</t>
    </r>
    <r>
      <rPr>
        <b/>
        <sz val="16"/>
        <rFont val="Times New Roman"/>
        <family val="1"/>
        <charset val="204"/>
      </rPr>
      <t xml:space="preserve"> цвет - заблокированы для ввода данных;
</t>
    </r>
    <r>
      <rPr>
        <b/>
        <sz val="16"/>
        <color rgb="FF00B0F0"/>
        <rFont val="Times New Roman"/>
        <family val="1"/>
        <charset val="204"/>
      </rPr>
      <t>светло-синий</t>
    </r>
    <r>
      <rPr>
        <b/>
        <sz val="16"/>
        <rFont val="Times New Roman"/>
        <family val="1"/>
        <charset val="204"/>
      </rPr>
      <t xml:space="preserve"> цвет - указания по заполнению и анализ средних доз;
</t>
    </r>
    <r>
      <rPr>
        <b/>
        <sz val="16"/>
        <color indexed="2"/>
        <rFont val="Times New Roman"/>
        <family val="1"/>
        <charset val="204"/>
      </rPr>
      <t>красный</t>
    </r>
    <r>
      <rPr>
        <b/>
        <sz val="16"/>
        <rFont val="Times New Roman"/>
        <family val="1"/>
        <charset val="204"/>
      </rPr>
      <t xml:space="preserve"> цвет - для оформления данных для РГП.</t>
    </r>
  </si>
  <si>
    <t>При внесении контактных данных на лист 2100 происходит их копирование во все вкладки формы. В случае необходимости эти данные возможно скорректировать</t>
  </si>
  <si>
    <r>
      <t>В таблицы 1100 (взрослые пациенты) и 1300 (детские пациенты) вносятся коллективные дозы, полученные с использованием статистических данных о количестве проведенных в отчетном году рентгенологических процедур различного вида и средних индивидуальных дозах для каждого вида процедур</t>
    </r>
    <r>
      <rPr>
        <u/>
        <sz val="12"/>
        <color theme="1"/>
        <rFont val="Times New Roman"/>
        <family val="1"/>
        <charset val="204"/>
      </rPr>
      <t xml:space="preserve"> (по процедурам, при которых не проводился контроль и учет индивидуальных доз облучения пациентов)</t>
    </r>
    <r>
      <rPr>
        <sz val="12"/>
        <color theme="1"/>
        <rFont val="Times New Roman"/>
        <family val="1"/>
        <charset val="204"/>
      </rPr>
      <t>.</t>
    </r>
  </si>
  <si>
    <r>
      <t xml:space="preserve">В таблицы 2100 (взрослые пациенты) и 2300 (детские пациенты) вносятся коллективные дозы, полученные с использованием индивидуальных доз облучения пациентов при проведении рентгенологических процедур (по процедурам, при которых </t>
    </r>
    <r>
      <rPr>
        <b/>
        <u/>
        <sz val="12"/>
        <color theme="1"/>
        <rFont val="Times New Roman"/>
        <family val="1"/>
        <charset val="204"/>
      </rPr>
      <t>проводился</t>
    </r>
    <r>
      <rPr>
        <u/>
        <sz val="12"/>
        <color theme="1"/>
        <rFont val="Times New Roman"/>
        <family val="1"/>
        <charset val="204"/>
      </rPr>
      <t xml:space="preserve"> контроль и учет индивидуальных доз облучения пациентов).</t>
    </r>
  </si>
  <si>
    <t>https://sudact.ru/law/prikaz-rosstata-ot-30112022-n-880-ob/</t>
  </si>
  <si>
    <t>https://websbor.gks.ru/online/info</t>
  </si>
  <si>
    <t>Сведения о дозах облучения пациентов при проведении медицинских
 рентгенорадиологических исследований в 2022 году</t>
  </si>
  <si>
    <t>№ строки</t>
  </si>
  <si>
    <t/>
  </si>
  <si>
    <t xml:space="preserve">
Раздел 2. Эффективные дозы облучения пациентов при проведении рентгенологических исследований, полученные на основе контроля доз</t>
  </si>
  <si>
    <t>Код по ОКЕИ: единица - 642</t>
  </si>
  <si>
    <t>(2000)</t>
  </si>
  <si>
    <t xml:space="preserve"> Суммарная коллективная доза, чел - Зв (сумма граф с 3 по 10)</t>
  </si>
  <si>
    <t>прочие</t>
  </si>
  <si>
    <t>из них за счет профилактических процедур</t>
  </si>
  <si>
    <t>ребра и грудина</t>
  </si>
  <si>
    <t>Общее количество проведенных исследований, ед</t>
  </si>
  <si>
    <t>Суммарное количество процедур, ед (сумма граф с 3 по 10)</t>
  </si>
  <si>
    <t>2.1. Число процедур с измеренными дозами при проведении рентгенологических исследований</t>
  </si>
  <si>
    <t>специальные исследования</t>
  </si>
  <si>
    <t>пленочные</t>
  </si>
  <si>
    <t>Название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</si>
</sst>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00"/>
    <numFmt numFmtId="165" formatCode="0.00000;\-0.00000;;@"/>
    <numFmt numFmtId="166" formatCode="0.00000"/>
    <numFmt numFmtId="167" formatCode="0;\-0;;@"/>
    <numFmt numFmtId="168" formatCode="0.0000"/>
    <numFmt numFmtId="169" formatCode="0.000000;\-0.000000;;@"/>
    <numFmt numFmtId="170" formatCode="0.000;\-0.000;;@"/>
    <numFmt numFmtId="171" formatCode="0.000?;\-0.000?;;@"/>
    <numFmt numFmtId="172" formatCode="#,##0;\-#,##0;;@"/>
    <numFmt numFmtId="173" formatCode="#,##0.000;\-#,##0.000;;@"/>
    <numFmt numFmtId="174" formatCode="#,##0.00000;\-#,##0.00000;;@"/>
    <numFmt numFmtId="175" formatCode="#,##0.0000;\-#,##0.0000;;@"/>
  </numFmts>
  <fonts count="51" x14ac:knownFonts="1">
    <font>
      <sz val="10"/>
      <color theme="1"/>
      <name val="Arial Cyr"/>
    </font>
    <font>
      <u/>
      <sz val="10"/>
      <color theme="10"/>
      <name val="Arial Cyr"/>
    </font>
    <font>
      <sz val="10"/>
      <name val="Times New Roman"/>
      <family val="1"/>
      <charset val="204"/>
    </font>
    <font>
      <sz val="11"/>
      <color rgb="FF006100"/>
      <name val="Calibri"/>
      <family val="2"/>
      <charset val="204"/>
      <scheme val="minor"/>
    </font>
    <font>
      <sz val="12"/>
      <color theme="1"/>
      <name val="Times New Roman"/>
      <family val="1"/>
      <charset val="204"/>
    </font>
    <font>
      <b/>
      <sz val="16"/>
      <color theme="1"/>
      <name val="Times New Roman"/>
      <family val="1"/>
      <charset val="204"/>
    </font>
    <font>
      <sz val="10"/>
      <color theme="1"/>
      <name val="Times New Roman"/>
      <family val="1"/>
      <charset val="204"/>
    </font>
    <font>
      <b/>
      <sz val="16"/>
      <name val="Times New Roman"/>
      <family val="1"/>
      <charset val="204"/>
    </font>
    <font>
      <b/>
      <sz val="12"/>
      <color theme="1"/>
      <name val="Times New Roman"/>
      <family val="1"/>
      <charset val="204"/>
    </font>
    <font>
      <b/>
      <sz val="14"/>
      <color theme="1"/>
      <name val="Times New Roman"/>
      <family val="1"/>
      <charset val="204"/>
    </font>
    <font>
      <sz val="18"/>
      <color theme="1"/>
      <name val="Times New Roman"/>
      <family val="1"/>
      <charset val="204"/>
    </font>
    <font>
      <i/>
      <sz val="12"/>
      <color theme="1"/>
      <name val="Times New Roman"/>
      <family val="1"/>
      <charset val="204"/>
    </font>
    <font>
      <b/>
      <sz val="18"/>
      <color theme="1"/>
      <name val="Times New Roman"/>
      <family val="1"/>
      <charset val="204"/>
    </font>
    <font>
      <b/>
      <sz val="12"/>
      <color rgb="FF006100"/>
      <name val="Times New Roman"/>
      <family val="1"/>
      <charset val="204"/>
    </font>
    <font>
      <b/>
      <sz val="10"/>
      <name val="Times New Roman"/>
      <family val="1"/>
      <charset val="204"/>
    </font>
    <font>
      <sz val="4"/>
      <name val="Times New Roman"/>
      <family val="1"/>
      <charset val="204"/>
    </font>
    <font>
      <sz val="14"/>
      <name val="Times New Roman"/>
      <family val="1"/>
      <charset val="204"/>
    </font>
    <font>
      <sz val="7"/>
      <name val="Times New Roman"/>
      <family val="1"/>
      <charset val="204"/>
    </font>
    <font>
      <sz val="2"/>
      <name val="Times New Roman"/>
      <family val="1"/>
      <charset val="204"/>
    </font>
    <font>
      <sz val="96"/>
      <color indexed="2"/>
      <name val="Calibri"/>
      <family val="2"/>
      <charset val="204"/>
    </font>
    <font>
      <b/>
      <sz val="12"/>
      <name val="Times New Roman"/>
      <family val="1"/>
      <charset val="204"/>
    </font>
    <font>
      <sz val="9"/>
      <name val="Times New Roman"/>
      <family val="1"/>
      <charset val="204"/>
    </font>
    <font>
      <b/>
      <sz val="9"/>
      <name val="Times New Roman"/>
      <family val="1"/>
      <charset val="204"/>
    </font>
    <font>
      <sz val="10"/>
      <color indexed="2"/>
      <name val="Times New Roman"/>
      <family val="1"/>
      <charset val="204"/>
    </font>
    <font>
      <b/>
      <sz val="16"/>
      <color indexed="2"/>
      <name val="Times New Roman"/>
      <family val="1"/>
      <charset val="204"/>
    </font>
    <font>
      <b/>
      <sz val="11"/>
      <name val="Times New Roman"/>
      <family val="1"/>
      <charset val="204"/>
    </font>
    <font>
      <b/>
      <sz val="14"/>
      <name val="Times New Roman"/>
      <family val="1"/>
      <charset val="204"/>
    </font>
    <font>
      <sz val="9"/>
      <color theme="1"/>
      <name val="Arial Cyr"/>
    </font>
    <font>
      <sz val="9"/>
      <color theme="1"/>
      <name val="Times New Roman"/>
      <family val="1"/>
      <charset val="204"/>
    </font>
    <font>
      <sz val="6"/>
      <color rgb="FF151515"/>
      <name val="Segoe UI"/>
      <family val="2"/>
      <charset val="204"/>
    </font>
    <font>
      <sz val="28"/>
      <color theme="1"/>
      <name val="Times New Roman"/>
      <family val="1"/>
      <charset val="204"/>
    </font>
    <font>
      <sz val="10"/>
      <color theme="1"/>
      <name val="Symbol"/>
      <family val="1"/>
      <charset val="2"/>
    </font>
    <font>
      <sz val="12"/>
      <name val="Times New Roman"/>
      <family val="1"/>
      <charset val="204"/>
    </font>
    <font>
      <b/>
      <sz val="10"/>
      <color theme="1"/>
      <name val="Times New Roman"/>
      <family val="1"/>
      <charset val="204"/>
    </font>
    <font>
      <sz val="10"/>
      <color theme="1"/>
      <name val="Arial Cyr"/>
    </font>
    <font>
      <b/>
      <sz val="16"/>
      <color rgb="FF00B050"/>
      <name val="Times New Roman"/>
      <family val="1"/>
      <charset val="204"/>
    </font>
    <font>
      <b/>
      <sz val="16"/>
      <color theme="5" tint="-0.249977111117893"/>
      <name val="Times New Roman"/>
      <family val="1"/>
      <charset val="204"/>
    </font>
    <font>
      <b/>
      <sz val="16"/>
      <color rgb="FF00B0F0"/>
      <name val="Times New Roman"/>
      <family val="1"/>
      <charset val="204"/>
    </font>
    <font>
      <b/>
      <i/>
      <sz val="12"/>
      <color indexed="2"/>
      <name val="Times New Roman"/>
      <family val="1"/>
      <charset val="204"/>
    </font>
    <font>
      <b/>
      <sz val="16"/>
      <name val="Times New Roman"/>
      <family val="1"/>
      <charset val="204"/>
    </font>
    <font>
      <sz val="12"/>
      <color theme="1"/>
      <name val="Times New Roman"/>
      <family val="1"/>
      <charset val="204"/>
    </font>
    <font>
      <b/>
      <sz val="12"/>
      <color rgb="FF006100"/>
      <name val="Times New Roman"/>
      <family val="1"/>
      <charset val="204"/>
    </font>
    <font>
      <u/>
      <sz val="12"/>
      <color theme="1"/>
      <name val="Times New Roman"/>
      <family val="1"/>
      <charset val="204"/>
    </font>
    <font>
      <b/>
      <u/>
      <sz val="12"/>
      <color theme="1"/>
      <name val="Times New Roman"/>
      <family val="1"/>
      <charset val="204"/>
    </font>
    <font>
      <sz val="22"/>
      <color rgb="FF006100"/>
      <name val="Times New Roman"/>
      <family val="1"/>
      <charset val="204"/>
    </font>
    <font>
      <u/>
      <sz val="16"/>
      <color theme="10"/>
      <name val="Arial Cyr"/>
    </font>
    <font>
      <b/>
      <sz val="12"/>
      <color theme="1"/>
      <name val="Times New Roman"/>
      <family val="1"/>
      <charset val="204"/>
    </font>
    <font>
      <sz val="10"/>
      <color theme="1"/>
      <name val="Times New Roman"/>
      <family val="1"/>
      <charset val="204"/>
    </font>
    <font>
      <sz val="10"/>
      <name val="Times New Roman"/>
      <family val="1"/>
      <charset val="204"/>
    </font>
    <font>
      <sz val="10"/>
      <color indexed="2"/>
      <name val="Times New Roman"/>
      <family val="1"/>
      <charset val="204"/>
    </font>
    <font>
      <sz val="8"/>
      <color theme="1"/>
      <name val="Times New Roman"/>
      <family val="1"/>
      <charset val="204"/>
    </font>
  </fonts>
  <fills count="10">
    <fill>
      <patternFill patternType="none"/>
    </fill>
    <fill>
      <patternFill patternType="gray125"/>
    </fill>
    <fill>
      <patternFill patternType="solid">
        <fgColor rgb="FFC6EFCE"/>
        <bgColor rgb="FFC6EFCE"/>
      </patternFill>
    </fill>
    <fill>
      <patternFill patternType="solid">
        <fgColor theme="0" tint="-4.9989318521683403E-2"/>
        <bgColor rgb="FF92D050"/>
      </patternFill>
    </fill>
    <fill>
      <patternFill patternType="solid">
        <fgColor rgb="FFFFC000"/>
        <bgColor rgb="FFFFC000"/>
      </patternFill>
    </fill>
    <fill>
      <patternFill patternType="solid">
        <fgColor theme="0"/>
        <bgColor theme="0"/>
      </patternFill>
    </fill>
    <fill>
      <patternFill patternType="solid">
        <fgColor indexed="65"/>
      </patternFill>
    </fill>
    <fill>
      <patternFill patternType="solid">
        <fgColor rgb="FF92D050"/>
        <bgColor rgb="FF92D050"/>
      </patternFill>
    </fill>
    <fill>
      <patternFill patternType="solid">
        <fgColor indexed="2"/>
        <bgColor indexed="2"/>
      </patternFill>
    </fill>
    <fill>
      <patternFill patternType="solid">
        <fgColor rgb="FFFFFF00"/>
        <bgColor indexed="64"/>
      </patternFill>
    </fill>
  </fills>
  <borders count="41">
    <border>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medium">
        <color auto="1"/>
      </top>
      <bottom/>
      <diagonal/>
    </border>
    <border>
      <left/>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13">
    <xf numFmtId="0" fontId="0" fillId="0" borderId="0"/>
    <xf numFmtId="0" fontId="1" fillId="0" borderId="0" applyNumberFormat="0" applyFill="0" applyBorder="0" applyProtection="0"/>
    <xf numFmtId="0" fontId="2" fillId="0" borderId="0"/>
    <xf numFmtId="0" fontId="2" fillId="0" borderId="0"/>
    <xf numFmtId="9" fontId="34" fillId="0" borderId="0" applyFont="0" applyFill="0" applyBorder="0" applyProtection="0"/>
    <xf numFmtId="0" fontId="3" fillId="2" borderId="0" applyNumberFormat="0" applyBorder="0" applyProtection="0"/>
    <xf numFmtId="0" fontId="3" fillId="2" borderId="0" applyNumberFormat="0" applyBorder="0" applyProtection="0"/>
    <xf numFmtId="0" fontId="3" fillId="2" borderId="0" applyNumberFormat="0" applyBorder="0" applyProtection="0"/>
    <xf numFmtId="0" fontId="3" fillId="2" borderId="0" applyNumberFormat="0" applyBorder="0" applyProtection="0"/>
    <xf numFmtId="0" fontId="3" fillId="2" borderId="0" applyNumberFormat="0" applyBorder="0" applyProtection="0"/>
    <xf numFmtId="0" fontId="3" fillId="2" borderId="0" applyNumberFormat="0" applyBorder="0" applyProtection="0"/>
    <xf numFmtId="0" fontId="1" fillId="0" borderId="0" applyNumberFormat="0" applyFill="0" applyBorder="0" applyAlignment="0" applyProtection="0"/>
    <xf numFmtId="0" fontId="48" fillId="0" borderId="0"/>
  </cellStyleXfs>
  <cellXfs count="376">
    <xf numFmtId="0" fontId="0" fillId="0" borderId="0" xfId="0"/>
    <xf numFmtId="0" fontId="4" fillId="0" borderId="0" xfId="0" applyFont="1" applyAlignment="1">
      <alignment vertical="top"/>
    </xf>
    <xf numFmtId="0" fontId="4" fillId="0" borderId="0" xfId="0" applyFont="1" applyAlignment="1">
      <alignment horizontal="left" vertical="top" wrapText="1"/>
    </xf>
    <xf numFmtId="49" fontId="2" fillId="3" borderId="3" xfId="0" applyNumberFormat="1" applyFont="1" applyFill="1" applyBorder="1" applyAlignment="1" applyProtection="1">
      <alignment vertical="center"/>
      <protection locked="0"/>
    </xf>
    <xf numFmtId="0" fontId="4" fillId="0" borderId="4" xfId="0" applyFont="1" applyBorder="1" applyAlignment="1">
      <alignment horizontal="left" vertical="top" wrapText="1"/>
    </xf>
    <xf numFmtId="164" fontId="6" fillId="4" borderId="3" xfId="0" applyNumberFormat="1" applyFont="1" applyFill="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1" fontId="6" fillId="0" borderId="3" xfId="0" applyNumberFormat="1" applyFont="1" applyBorder="1" applyAlignment="1" applyProtection="1">
      <alignment horizontal="center" vertical="center" wrapText="1"/>
      <protection locked="0"/>
    </xf>
    <xf numFmtId="1" fontId="6" fillId="0" borderId="5" xfId="0" applyNumberFormat="1" applyFont="1" applyBorder="1" applyAlignment="1" applyProtection="1">
      <alignment horizontal="center" vertical="center" wrapText="1"/>
      <protection locked="0"/>
    </xf>
    <xf numFmtId="1" fontId="8" fillId="0" borderId="0" xfId="0" applyNumberFormat="1" applyFont="1" applyAlignment="1">
      <alignment horizontal="center" vertical="center"/>
    </xf>
    <xf numFmtId="0" fontId="9" fillId="0" borderId="0" xfId="0" applyFont="1" applyAlignment="1">
      <alignment horizontal="left" vertical="top" wrapText="1"/>
    </xf>
    <xf numFmtId="0" fontId="5" fillId="0" borderId="0" xfId="0" applyFont="1" applyAlignment="1">
      <alignment vertical="top"/>
    </xf>
    <xf numFmtId="0" fontId="10" fillId="0" borderId="0" xfId="0" applyFont="1" applyAlignment="1">
      <alignment vertical="top"/>
    </xf>
    <xf numFmtId="0" fontId="5" fillId="0" borderId="0" xfId="0" applyFont="1" applyAlignment="1">
      <alignment horizontal="left" vertical="top" wrapText="1"/>
    </xf>
    <xf numFmtId="49" fontId="4" fillId="0" borderId="0" xfId="0" applyNumberFormat="1" applyFont="1" applyAlignment="1">
      <alignment horizontal="justify" vertical="top"/>
    </xf>
    <xf numFmtId="49" fontId="11" fillId="0" borderId="0" xfId="0" applyNumberFormat="1" applyFont="1" applyAlignment="1">
      <alignment horizontal="justify" vertical="top"/>
    </xf>
    <xf numFmtId="49" fontId="12" fillId="0" borderId="0" xfId="0" applyNumberFormat="1" applyFont="1" applyAlignment="1">
      <alignment horizontal="justify" vertical="top"/>
    </xf>
    <xf numFmtId="49" fontId="8" fillId="0" borderId="0" xfId="0" applyNumberFormat="1" applyFont="1" applyAlignment="1">
      <alignment horizontal="justify" vertical="top"/>
    </xf>
    <xf numFmtId="49" fontId="13" fillId="2" borderId="0" xfId="5" applyNumberFormat="1" applyFont="1" applyFill="1" applyAlignment="1">
      <alignment horizontal="justify" vertical="top"/>
    </xf>
    <xf numFmtId="0" fontId="2" fillId="0" borderId="0" xfId="0" applyFont="1" applyAlignment="1" applyProtection="1">
      <alignment horizontal="center"/>
      <protection locked="0"/>
    </xf>
    <xf numFmtId="0" fontId="2" fillId="0" borderId="0" xfId="0" applyFont="1" applyAlignment="1" applyProtection="1">
      <alignment horizontal="center"/>
    </xf>
    <xf numFmtId="0" fontId="15" fillId="0" borderId="0" xfId="0" applyFont="1" applyAlignment="1" applyProtection="1">
      <alignment horizontal="center"/>
    </xf>
    <xf numFmtId="0" fontId="2" fillId="0" borderId="10" xfId="0" applyFont="1" applyBorder="1" applyAlignment="1" applyProtection="1">
      <alignment horizontal="center"/>
    </xf>
    <xf numFmtId="0" fontId="16" fillId="0" borderId="0" xfId="0" applyFont="1" applyAlignment="1" applyProtection="1">
      <alignment horizontal="center"/>
    </xf>
    <xf numFmtId="0" fontId="16" fillId="0" borderId="0" xfId="0" applyFont="1" applyProtection="1"/>
    <xf numFmtId="0" fontId="16" fillId="0" borderId="3" xfId="0" applyFont="1" applyBorder="1" applyAlignment="1" applyProtection="1">
      <alignment horizontal="center" vertical="center"/>
    </xf>
    <xf numFmtId="0" fontId="16" fillId="0" borderId="0" xfId="0" applyFont="1" applyAlignment="1" applyProtection="1">
      <alignment horizontal="center" vertical="center"/>
    </xf>
    <xf numFmtId="0" fontId="16" fillId="0" borderId="0" xfId="0" applyFont="1" applyAlignment="1" applyProtection="1">
      <alignment horizontal="right" vertical="center"/>
    </xf>
    <xf numFmtId="49" fontId="16" fillId="0" borderId="0" xfId="0" applyNumberFormat="1" applyFont="1" applyAlignment="1" applyProtection="1">
      <alignment horizontal="right" vertical="center"/>
    </xf>
    <xf numFmtId="0" fontId="16" fillId="0" borderId="0" xfId="0" applyFont="1" applyAlignment="1" applyProtection="1">
      <alignment horizontal="left" vertical="center"/>
    </xf>
    <xf numFmtId="0" fontId="16" fillId="0" borderId="4" xfId="0" applyFont="1" applyBorder="1" applyAlignment="1" applyProtection="1">
      <alignment horizontal="center" vertical="center"/>
    </xf>
    <xf numFmtId="0" fontId="17" fillId="0" borderId="0" xfId="0" applyFont="1" applyProtection="1"/>
    <xf numFmtId="0" fontId="17" fillId="0" borderId="5" xfId="0" applyFont="1" applyBorder="1" applyAlignment="1" applyProtection="1">
      <alignment horizontal="center" vertical="top"/>
    </xf>
    <xf numFmtId="0" fontId="17" fillId="0" borderId="19" xfId="0" applyFont="1" applyBorder="1" applyAlignment="1" applyProtection="1">
      <alignment horizontal="center" vertical="top"/>
    </xf>
    <xf numFmtId="0" fontId="17" fillId="0" borderId="19" xfId="0" applyFont="1" applyBorder="1" applyAlignment="1" applyProtection="1">
      <alignment vertical="top"/>
    </xf>
    <xf numFmtId="0" fontId="17" fillId="0" borderId="19" xfId="0" applyFont="1" applyBorder="1" applyAlignment="1" applyProtection="1">
      <alignment horizontal="center" vertical="center"/>
    </xf>
    <xf numFmtId="0" fontId="17" fillId="0" borderId="6" xfId="0" applyFont="1" applyBorder="1" applyAlignment="1" applyProtection="1">
      <alignment horizontal="center" vertical="center"/>
    </xf>
    <xf numFmtId="0" fontId="2" fillId="0" borderId="0" xfId="0" applyFont="1" applyAlignment="1" applyProtection="1">
      <alignment horizontal="center" vertical="center"/>
    </xf>
    <xf numFmtId="0" fontId="2" fillId="0" borderId="18" xfId="0" applyFont="1" applyBorder="1" applyAlignment="1" applyProtection="1">
      <alignment horizontal="center" vertical="center" wrapText="1"/>
    </xf>
    <xf numFmtId="0" fontId="2" fillId="0" borderId="13" xfId="0" applyFont="1" applyBorder="1" applyAlignment="1" applyProtection="1">
      <alignment horizontal="left"/>
    </xf>
    <xf numFmtId="0" fontId="2" fillId="0" borderId="0" xfId="0" applyFont="1" applyAlignment="1" applyProtection="1">
      <alignment horizontal="left"/>
    </xf>
    <xf numFmtId="0" fontId="2" fillId="0" borderId="14" xfId="0" applyFont="1" applyBorder="1" applyAlignment="1" applyProtection="1">
      <alignment horizontal="left"/>
    </xf>
    <xf numFmtId="0" fontId="2" fillId="0" borderId="13" xfId="0" applyFont="1" applyBorder="1" applyProtection="1"/>
    <xf numFmtId="0" fontId="2" fillId="0" borderId="0" xfId="0" applyFont="1" applyProtection="1"/>
    <xf numFmtId="0" fontId="2" fillId="0" borderId="0" xfId="0" applyFont="1" applyAlignment="1" applyProtection="1">
      <alignment horizontal="left" indent="1"/>
    </xf>
    <xf numFmtId="0" fontId="2" fillId="0" borderId="14" xfId="0" applyFont="1" applyBorder="1" applyProtection="1"/>
    <xf numFmtId="0" fontId="2" fillId="0" borderId="13" xfId="0" applyFont="1" applyBorder="1" applyAlignment="1" applyProtection="1">
      <alignment horizontal="center" vertical="center"/>
    </xf>
    <xf numFmtId="49" fontId="2" fillId="0" borderId="0" xfId="0" applyNumberFormat="1" applyFont="1" applyAlignment="1" applyProtection="1">
      <alignment horizontal="center" vertical="center"/>
    </xf>
    <xf numFmtId="49" fontId="2" fillId="0" borderId="0" xfId="0" applyNumberFormat="1" applyFont="1" applyAlignment="1" applyProtection="1">
      <alignment vertical="center"/>
    </xf>
    <xf numFmtId="49" fontId="2" fillId="0" borderId="0" xfId="0" applyNumberFormat="1" applyFont="1" applyAlignment="1" applyProtection="1">
      <alignment horizontal="right" vertical="center"/>
    </xf>
    <xf numFmtId="0" fontId="2" fillId="0" borderId="15" xfId="0" applyFont="1" applyBorder="1" applyAlignment="1" applyProtection="1">
      <alignment horizontal="center" vertical="center"/>
    </xf>
    <xf numFmtId="0" fontId="2" fillId="0" borderId="16" xfId="0" applyFont="1" applyBorder="1" applyAlignment="1" applyProtection="1">
      <alignment horizontal="left" vertical="center"/>
    </xf>
    <xf numFmtId="0" fontId="2" fillId="0" borderId="17" xfId="0" applyFont="1" applyBorder="1" applyAlignment="1" applyProtection="1">
      <alignment horizontal="left" vertical="center"/>
    </xf>
    <xf numFmtId="0" fontId="2" fillId="0" borderId="4" xfId="0" applyFont="1" applyBorder="1" applyAlignment="1" applyProtection="1">
      <alignment horizontal="center" vertical="center"/>
    </xf>
    <xf numFmtId="0" fontId="14" fillId="0" borderId="11" xfId="0" applyFont="1" applyBorder="1" applyAlignment="1" applyProtection="1">
      <alignment horizontal="left" vertical="center"/>
    </xf>
    <xf numFmtId="0" fontId="14" fillId="0" borderId="10" xfId="0" applyFont="1" applyBorder="1" applyAlignment="1" applyProtection="1">
      <alignment horizontal="left" vertical="center"/>
    </xf>
    <xf numFmtId="0" fontId="14" fillId="0" borderId="11" xfId="0" applyFont="1" applyBorder="1" applyAlignment="1" applyProtection="1">
      <alignment horizontal="left" vertical="center" wrapText="1"/>
    </xf>
    <xf numFmtId="0" fontId="14" fillId="0" borderId="11" xfId="0" applyFont="1" applyBorder="1" applyAlignment="1" applyProtection="1">
      <alignment horizontal="left" vertical="center" wrapText="1"/>
      <protection locked="0"/>
    </xf>
    <xf numFmtId="0" fontId="2" fillId="0" borderId="12" xfId="0" applyFont="1" applyBorder="1" applyAlignment="1" applyProtection="1">
      <alignment horizontal="center"/>
      <protection locked="0"/>
    </xf>
    <xf numFmtId="0" fontId="2" fillId="0" borderId="0" xfId="0" applyFont="1" applyAlignment="1" applyProtection="1">
      <alignment horizontal="center" vertical="center"/>
      <protection locked="0"/>
    </xf>
    <xf numFmtId="0" fontId="18" fillId="0" borderId="15" xfId="0" applyFont="1" applyBorder="1" applyAlignment="1" applyProtection="1">
      <alignment horizontal="center"/>
      <protection locked="0"/>
    </xf>
    <xf numFmtId="0" fontId="14" fillId="0" borderId="16" xfId="0" applyFont="1" applyBorder="1" applyAlignment="1" applyProtection="1">
      <alignment horizontal="left" vertical="center"/>
      <protection locked="0"/>
    </xf>
    <xf numFmtId="0" fontId="18" fillId="0" borderId="17" xfId="0" applyFont="1" applyBorder="1" applyAlignment="1" applyProtection="1">
      <alignment horizontal="center"/>
      <protection locked="0"/>
    </xf>
    <xf numFmtId="0" fontId="18" fillId="0" borderId="15" xfId="0" applyFont="1" applyBorder="1" applyAlignment="1" applyProtection="1">
      <alignment horizontal="center"/>
    </xf>
    <xf numFmtId="0" fontId="14" fillId="0" borderId="16" xfId="0" applyFont="1" applyBorder="1" applyAlignment="1" applyProtection="1">
      <alignment horizontal="left" vertical="center"/>
    </xf>
    <xf numFmtId="0" fontId="18" fillId="0" borderId="17" xfId="0" applyFont="1" applyBorder="1" applyAlignment="1" applyProtection="1">
      <alignment horizontal="center"/>
    </xf>
    <xf numFmtId="0" fontId="2" fillId="0" borderId="0" xfId="0" applyFont="1" applyAlignment="1">
      <alignment horizontal="center"/>
    </xf>
    <xf numFmtId="0" fontId="19" fillId="0" borderId="0" xfId="0" applyFont="1" applyAlignment="1" applyProtection="1">
      <alignment horizontal="left" vertical="center"/>
      <protection locked="0"/>
    </xf>
    <xf numFmtId="0" fontId="20" fillId="0" borderId="0" xfId="0" applyFont="1" applyAlignment="1">
      <alignment horizontal="center" vertical="center"/>
    </xf>
    <xf numFmtId="0" fontId="2" fillId="0" borderId="0" xfId="0" applyFont="1" applyAlignment="1">
      <alignment vertical="center"/>
    </xf>
    <xf numFmtId="0" fontId="21" fillId="0" borderId="0" xfId="0" applyFont="1" applyAlignment="1">
      <alignment horizontal="center" vertical="center"/>
    </xf>
    <xf numFmtId="49" fontId="20" fillId="0" borderId="0" xfId="0" quotePrefix="1" applyNumberFormat="1" applyFont="1" applyAlignment="1">
      <alignment horizontal="left" vertical="center"/>
    </xf>
    <xf numFmtId="0" fontId="22" fillId="0" borderId="0" xfId="0" applyFont="1" applyAlignment="1">
      <alignment horizontal="center" vertical="center"/>
    </xf>
    <xf numFmtId="0" fontId="21" fillId="0" borderId="0" xfId="0" applyFont="1" applyAlignment="1">
      <alignment horizontal="center"/>
    </xf>
    <xf numFmtId="0" fontId="6" fillId="0" borderId="24" xfId="0" applyFont="1" applyBorder="1" applyAlignment="1" applyProtection="1">
      <alignment horizontal="center" vertical="center" wrapText="1"/>
    </xf>
    <xf numFmtId="0" fontId="6" fillId="0" borderId="36" xfId="0" applyFont="1" applyBorder="1" applyAlignment="1" applyProtection="1">
      <alignment horizontal="center" vertical="center" wrapText="1"/>
    </xf>
    <xf numFmtId="0" fontId="6" fillId="0" borderId="37" xfId="0" applyFont="1" applyBorder="1" applyAlignment="1" applyProtection="1">
      <alignment horizontal="center" vertical="center" wrapText="1"/>
    </xf>
    <xf numFmtId="0" fontId="6" fillId="0" borderId="37" xfId="0" applyFont="1" applyBorder="1" applyAlignment="1" applyProtection="1">
      <alignment horizontal="left" vertical="center" wrapText="1"/>
    </xf>
    <xf numFmtId="49" fontId="6" fillId="0" borderId="36" xfId="0" applyNumberFormat="1" applyFont="1" applyBorder="1" applyAlignment="1" applyProtection="1">
      <alignment horizontal="center" vertical="center" wrapText="1"/>
    </xf>
    <xf numFmtId="164" fontId="6" fillId="0" borderId="37" xfId="0" applyNumberFormat="1" applyFont="1" applyBorder="1" applyAlignment="1" applyProtection="1">
      <alignment horizontal="center" vertical="center" wrapText="1"/>
      <protection locked="0"/>
    </xf>
    <xf numFmtId="165" fontId="6" fillId="0" borderId="37" xfId="0" applyNumberFormat="1" applyFont="1" applyBorder="1" applyAlignment="1" applyProtection="1">
      <alignment horizontal="center" vertical="center" wrapText="1"/>
    </xf>
    <xf numFmtId="164" fontId="6" fillId="0" borderId="37" xfId="0" applyNumberFormat="1" applyFont="1" applyBorder="1" applyAlignment="1" applyProtection="1">
      <alignment horizontal="center" vertical="center" wrapText="1"/>
    </xf>
    <xf numFmtId="166" fontId="6" fillId="0" borderId="37" xfId="0" applyNumberFormat="1" applyFont="1" applyBorder="1" applyAlignment="1" applyProtection="1">
      <alignment horizontal="center" vertical="center" wrapText="1"/>
      <protection locked="0"/>
    </xf>
    <xf numFmtId="166" fontId="6" fillId="0" borderId="37" xfId="0" applyNumberFormat="1" applyFont="1" applyBorder="1" applyAlignment="1" applyProtection="1">
      <alignment horizontal="center" vertical="center" wrapText="1"/>
    </xf>
    <xf numFmtId="0" fontId="23" fillId="0" borderId="0" xfId="0" applyFont="1" applyAlignment="1">
      <alignment horizontal="center" wrapText="1"/>
    </xf>
    <xf numFmtId="0" fontId="24" fillId="0" borderId="0" xfId="0" applyFont="1" applyAlignment="1">
      <alignment vertical="top"/>
    </xf>
    <xf numFmtId="0" fontId="24" fillId="0" borderId="0" xfId="0" applyFont="1" applyAlignment="1">
      <alignment vertical="top" wrapText="1"/>
    </xf>
    <xf numFmtId="0" fontId="23" fillId="0" borderId="0" xfId="0" applyFont="1" applyAlignment="1">
      <alignment horizontal="left" vertical="center" wrapText="1"/>
    </xf>
    <xf numFmtId="0" fontId="2" fillId="0" borderId="0" xfId="0" applyFont="1" applyAlignment="1" applyProtection="1">
      <alignment horizontal="left" vertical="center"/>
      <protection locked="0"/>
    </xf>
    <xf numFmtId="0" fontId="20" fillId="0" borderId="0" xfId="0" applyFont="1" applyAlignment="1">
      <alignment vertical="center"/>
    </xf>
    <xf numFmtId="49" fontId="25" fillId="0" borderId="0" xfId="0" quotePrefix="1" applyNumberFormat="1" applyFont="1" applyAlignment="1">
      <alignment horizontal="left" vertical="center"/>
    </xf>
    <xf numFmtId="0" fontId="21" fillId="0" borderId="0" xfId="0" applyFont="1" applyAlignment="1">
      <alignment horizontal="right" vertical="center"/>
    </xf>
    <xf numFmtId="0" fontId="6" fillId="0" borderId="24"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37" xfId="0" applyFont="1" applyBorder="1" applyAlignment="1">
      <alignment horizontal="center" vertical="center" wrapText="1"/>
    </xf>
    <xf numFmtId="49" fontId="6" fillId="0" borderId="36" xfId="0" applyNumberFormat="1" applyFont="1" applyBorder="1" applyAlignment="1">
      <alignment horizontal="center" vertical="center" wrapText="1"/>
    </xf>
    <xf numFmtId="1" fontId="6" fillId="0" borderId="37" xfId="0" applyNumberFormat="1" applyFont="1" applyBorder="1" applyAlignment="1" applyProtection="1">
      <alignment horizontal="center" vertical="center" wrapText="1"/>
      <protection locked="0"/>
    </xf>
    <xf numFmtId="167" fontId="6" fillId="0" borderId="37" xfId="0" applyNumberFormat="1" applyFont="1" applyBorder="1" applyAlignment="1" applyProtection="1">
      <alignment horizontal="center" vertical="center" wrapText="1"/>
    </xf>
    <xf numFmtId="0" fontId="6" fillId="0" borderId="37" xfId="0" applyFont="1" applyBorder="1" applyAlignment="1" applyProtection="1">
      <alignment horizontal="center" vertical="center" wrapText="1"/>
      <protection locked="0"/>
    </xf>
    <xf numFmtId="1" fontId="6" fillId="0" borderId="37" xfId="0" applyNumberFormat="1" applyFont="1" applyBorder="1" applyAlignment="1">
      <alignment horizontal="center" vertical="center" wrapText="1"/>
    </xf>
    <xf numFmtId="0" fontId="2" fillId="0" borderId="0" xfId="2" applyFont="1"/>
    <xf numFmtId="0" fontId="6" fillId="0" borderId="0" xfId="0" applyFont="1" applyProtection="1"/>
    <xf numFmtId="0" fontId="9" fillId="0" borderId="0" xfId="0" applyFont="1" applyAlignment="1" applyProtection="1">
      <alignment horizontal="center" vertical="center"/>
    </xf>
    <xf numFmtId="0" fontId="0" fillId="0" borderId="0" xfId="0" applyProtection="1"/>
    <xf numFmtId="0" fontId="26" fillId="0" borderId="0" xfId="0" applyFont="1" applyAlignment="1" applyProtection="1">
      <alignment vertical="center"/>
    </xf>
    <xf numFmtId="0" fontId="26" fillId="0" borderId="0" xfId="0" applyFont="1" applyAlignment="1" applyProtection="1">
      <alignment horizontal="center" vertical="center"/>
    </xf>
    <xf numFmtId="0" fontId="23" fillId="0" borderId="0" xfId="2" applyFont="1" applyProtection="1"/>
    <xf numFmtId="49" fontId="20" fillId="0" borderId="0" xfId="0" quotePrefix="1" applyNumberFormat="1" applyFont="1" applyAlignment="1" applyProtection="1">
      <alignment horizontal="left" vertical="center"/>
    </xf>
    <xf numFmtId="0" fontId="23" fillId="0" borderId="0" xfId="2" applyFont="1"/>
    <xf numFmtId="169" fontId="6" fillId="0" borderId="37" xfId="0" applyNumberFormat="1" applyFont="1" applyBorder="1" applyAlignment="1" applyProtection="1">
      <alignment horizontal="center" vertical="center" wrapText="1"/>
    </xf>
    <xf numFmtId="0" fontId="0" fillId="0" borderId="0" xfId="0" applyProtection="1">
      <protection locked="0"/>
    </xf>
    <xf numFmtId="0" fontId="2" fillId="0" borderId="0" xfId="0" applyFont="1" applyAlignment="1" applyProtection="1">
      <alignment horizontal="left"/>
      <protection locked="0"/>
    </xf>
    <xf numFmtId="0" fontId="6" fillId="0" borderId="0" xfId="0" applyFont="1" applyProtection="1">
      <protection locked="0"/>
    </xf>
    <xf numFmtId="0" fontId="2" fillId="0" borderId="0" xfId="0" applyFont="1" applyAlignment="1" applyProtection="1">
      <alignment horizontal="left" vertical="top"/>
      <protection locked="0"/>
    </xf>
    <xf numFmtId="0" fontId="6" fillId="0" borderId="0" xfId="0" applyFont="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27" fillId="0" borderId="0" xfId="0" applyFont="1" applyProtection="1">
      <protection locked="0"/>
    </xf>
    <xf numFmtId="0" fontId="28" fillId="0" borderId="0" xfId="0" applyFont="1" applyProtection="1">
      <protection locked="0"/>
    </xf>
    <xf numFmtId="0" fontId="2" fillId="0" borderId="0" xfId="2" applyFont="1" applyProtection="1">
      <protection locked="0"/>
    </xf>
    <xf numFmtId="0" fontId="29" fillId="0" borderId="0" xfId="0" applyFont="1"/>
    <xf numFmtId="0" fontId="6" fillId="0" borderId="0" xfId="0" applyFont="1" applyAlignment="1" applyProtection="1">
      <alignment horizontal="right"/>
      <protection locked="0"/>
    </xf>
    <xf numFmtId="0" fontId="21" fillId="0" borderId="0" xfId="2" applyFont="1" applyProtection="1">
      <protection locked="0"/>
    </xf>
    <xf numFmtId="0" fontId="28" fillId="0" borderId="0" xfId="0" applyFont="1" applyAlignment="1" applyProtection="1">
      <alignment horizontal="right"/>
      <protection locked="0"/>
    </xf>
    <xf numFmtId="0" fontId="28" fillId="0" borderId="0" xfId="0" applyFont="1" applyAlignment="1" applyProtection="1">
      <alignment horizontal="right" vertical="center"/>
      <protection locked="0"/>
    </xf>
    <xf numFmtId="0" fontId="6" fillId="0" borderId="0" xfId="0" applyFont="1"/>
    <xf numFmtId="0" fontId="9" fillId="0" borderId="0" xfId="0" applyFont="1" applyAlignment="1">
      <alignment horizontal="center" vertical="center"/>
    </xf>
    <xf numFmtId="0" fontId="2" fillId="0" borderId="0" xfId="0" applyFont="1" applyAlignment="1" applyProtection="1">
      <alignment horizontal="left" vertical="top"/>
    </xf>
    <xf numFmtId="0" fontId="6" fillId="0" borderId="0" xfId="0" applyFont="1" applyAlignment="1" applyProtection="1">
      <alignment horizontal="center" vertical="center"/>
    </xf>
    <xf numFmtId="0" fontId="6" fillId="0" borderId="16" xfId="0" applyFont="1" applyBorder="1" applyAlignment="1" applyProtection="1">
      <alignment horizontal="center" vertical="center"/>
    </xf>
    <xf numFmtId="0" fontId="28" fillId="0" borderId="0" xfId="0" applyFont="1" applyProtection="1"/>
    <xf numFmtId="0" fontId="27" fillId="0" borderId="0" xfId="0" applyFont="1" applyProtection="1"/>
    <xf numFmtId="0" fontId="29" fillId="0" borderId="0" xfId="0" applyFont="1" applyProtection="1"/>
    <xf numFmtId="0" fontId="2" fillId="0" borderId="0" xfId="2" applyFont="1" applyProtection="1"/>
    <xf numFmtId="0" fontId="6" fillId="0" borderId="0" xfId="0" applyFont="1" applyAlignment="1" applyProtection="1">
      <alignment horizontal="right"/>
    </xf>
    <xf numFmtId="0" fontId="21" fillId="0" borderId="0" xfId="2" applyFont="1" applyProtection="1"/>
    <xf numFmtId="0" fontId="28" fillId="0" borderId="0" xfId="0" applyFont="1" applyAlignment="1" applyProtection="1">
      <alignment horizontal="right"/>
    </xf>
    <xf numFmtId="0" fontId="28" fillId="0" borderId="0" xfId="0" applyFont="1" applyAlignment="1" applyProtection="1">
      <alignment horizontal="right" vertical="center"/>
    </xf>
    <xf numFmtId="0" fontId="23" fillId="0" borderId="0" xfId="2" applyFont="1" applyProtection="1">
      <protection locked="0"/>
    </xf>
    <xf numFmtId="0" fontId="6" fillId="0" borderId="6" xfId="0" applyFont="1" applyBorder="1" applyAlignment="1">
      <alignment horizontal="center" vertical="center" wrapText="1"/>
    </xf>
    <xf numFmtId="0" fontId="31" fillId="0" borderId="36" xfId="0" applyFont="1" applyBorder="1" applyAlignment="1">
      <alignment horizontal="center" vertical="center" wrapText="1"/>
    </xf>
    <xf numFmtId="0" fontId="6" fillId="7" borderId="36" xfId="0" applyFont="1" applyFill="1" applyBorder="1" applyAlignment="1">
      <alignment horizontal="center" vertical="center" wrapText="1"/>
    </xf>
    <xf numFmtId="0" fontId="6" fillId="4" borderId="36" xfId="0" applyFont="1" applyFill="1" applyBorder="1" applyAlignment="1">
      <alignment horizontal="center" vertical="center" wrapText="1"/>
    </xf>
    <xf numFmtId="0" fontId="31" fillId="0" borderId="6" xfId="0" applyFont="1" applyBorder="1" applyAlignment="1">
      <alignment horizontal="center" vertical="center" wrapText="1"/>
    </xf>
    <xf numFmtId="0" fontId="31" fillId="6" borderId="6" xfId="0" applyFont="1" applyFill="1" applyBorder="1" applyAlignment="1">
      <alignment horizontal="center" vertical="center" wrapText="1"/>
    </xf>
    <xf numFmtId="164" fontId="6" fillId="0" borderId="37" xfId="0" applyNumberFormat="1" applyFont="1" applyBorder="1" applyAlignment="1">
      <alignment horizontal="center" vertical="center" wrapText="1"/>
    </xf>
    <xf numFmtId="0" fontId="6" fillId="0" borderId="37" xfId="0" applyFont="1" applyBorder="1" applyAlignment="1">
      <alignment horizontal="left" vertical="center" wrapText="1"/>
    </xf>
    <xf numFmtId="0" fontId="6" fillId="0" borderId="36" xfId="0" applyFont="1" applyBorder="1" applyAlignment="1">
      <alignment vertical="center" wrapText="1"/>
    </xf>
    <xf numFmtId="0" fontId="31" fillId="0" borderId="6" xfId="0" applyFont="1" applyBorder="1" applyAlignment="1">
      <alignment horizontal="center" wrapText="1"/>
    </xf>
    <xf numFmtId="0" fontId="31" fillId="6" borderId="6" xfId="0" applyFont="1" applyFill="1" applyBorder="1" applyAlignment="1">
      <alignment horizontal="center" wrapText="1"/>
    </xf>
    <xf numFmtId="168" fontId="6" fillId="0" borderId="37" xfId="0" applyNumberFormat="1" applyFont="1" applyBorder="1" applyAlignment="1">
      <alignment horizontal="center" vertical="center" wrapText="1"/>
    </xf>
    <xf numFmtId="166" fontId="6" fillId="0" borderId="37" xfId="0" applyNumberFormat="1" applyFont="1" applyBorder="1" applyAlignment="1">
      <alignment horizontal="center" vertical="center" wrapText="1"/>
    </xf>
    <xf numFmtId="0" fontId="32" fillId="8" borderId="38" xfId="0" applyFont="1" applyFill="1" applyBorder="1" applyAlignment="1">
      <alignment vertical="top"/>
    </xf>
    <xf numFmtId="165" fontId="6" fillId="0" borderId="37" xfId="0" applyNumberFormat="1" applyFont="1" applyBorder="1" applyAlignment="1">
      <alignment horizontal="center" vertical="center" wrapText="1"/>
    </xf>
    <xf numFmtId="165" fontId="6" fillId="0" borderId="37" xfId="0" applyNumberFormat="1" applyFont="1" applyBorder="1" applyAlignment="1" applyProtection="1">
      <alignment horizontal="center" vertical="center" wrapText="1"/>
      <protection locked="0"/>
    </xf>
    <xf numFmtId="169" fontId="6" fillId="0" borderId="37" xfId="0" applyNumberFormat="1" applyFont="1" applyBorder="1" applyAlignment="1">
      <alignment horizontal="center" vertical="center" wrapText="1"/>
    </xf>
    <xf numFmtId="170" fontId="6" fillId="0" borderId="37" xfId="0" applyNumberFormat="1" applyFont="1" applyBorder="1" applyAlignment="1" applyProtection="1">
      <alignment horizontal="center" vertical="center" wrapText="1"/>
      <protection locked="0"/>
    </xf>
    <xf numFmtId="0" fontId="29" fillId="0" borderId="0" xfId="0" applyFont="1" applyProtection="1">
      <protection locked="0"/>
    </xf>
    <xf numFmtId="1" fontId="6" fillId="0" borderId="37" xfId="0" applyNumberFormat="1" applyFont="1" applyBorder="1" applyAlignment="1" applyProtection="1">
      <alignment horizontal="center" vertical="center" wrapText="1"/>
    </xf>
    <xf numFmtId="0" fontId="2" fillId="0" borderId="0" xfId="3" applyFont="1"/>
    <xf numFmtId="0" fontId="2" fillId="0" borderId="0" xfId="0" applyFont="1" applyAlignment="1">
      <alignment horizontal="center" vertical="center"/>
    </xf>
    <xf numFmtId="49" fontId="14" fillId="0" borderId="0" xfId="0" quotePrefix="1" applyNumberFormat="1" applyFont="1" applyAlignment="1">
      <alignment horizontal="left" vertical="center"/>
    </xf>
    <xf numFmtId="0" fontId="14" fillId="0" borderId="0" xfId="0" applyFont="1" applyAlignment="1">
      <alignment horizontal="center" vertical="center"/>
    </xf>
    <xf numFmtId="0" fontId="2" fillId="0" borderId="0" xfId="0" applyFont="1" applyAlignment="1">
      <alignment horizontal="right" vertical="center"/>
    </xf>
    <xf numFmtId="0" fontId="6" fillId="0" borderId="6" xfId="0" applyFont="1" applyBorder="1" applyAlignment="1" applyProtection="1">
      <alignment horizontal="center" vertical="center" wrapText="1"/>
      <protection locked="0"/>
    </xf>
    <xf numFmtId="167" fontId="6" fillId="0" borderId="6" xfId="0" applyNumberFormat="1" applyFont="1" applyBorder="1" applyAlignment="1">
      <alignment horizontal="center" vertical="center" wrapText="1"/>
    </xf>
    <xf numFmtId="164" fontId="6" fillId="0" borderId="6" xfId="0" applyNumberFormat="1" applyFont="1" applyBorder="1" applyAlignment="1" applyProtection="1">
      <alignment horizontal="center" vertical="center" wrapText="1"/>
      <protection locked="0"/>
    </xf>
    <xf numFmtId="170" fontId="6" fillId="0" borderId="6" xfId="0" applyNumberFormat="1" applyFont="1" applyBorder="1" applyAlignment="1">
      <alignment horizontal="center" vertical="center" wrapText="1"/>
    </xf>
    <xf numFmtId="164" fontId="6" fillId="0" borderId="6" xfId="0" applyNumberFormat="1" applyFont="1" applyBorder="1" applyAlignment="1">
      <alignment horizontal="center" vertical="center" wrapText="1"/>
    </xf>
    <xf numFmtId="0" fontId="2" fillId="0" borderId="0" xfId="3" applyFont="1" applyProtection="1">
      <protection locked="0"/>
    </xf>
    <xf numFmtId="0" fontId="6" fillId="0" borderId="0" xfId="0" applyFont="1" applyAlignment="1" applyProtection="1">
      <alignment vertical="center" wrapText="1"/>
      <protection locked="0"/>
    </xf>
    <xf numFmtId="0" fontId="6" fillId="0" borderId="0" xfId="0" applyFont="1" applyAlignment="1" applyProtection="1">
      <alignment horizontal="center" vertical="center" wrapText="1"/>
      <protection locked="0"/>
    </xf>
    <xf numFmtId="167" fontId="6" fillId="0" borderId="0" xfId="0" applyNumberFormat="1" applyFont="1" applyAlignment="1" applyProtection="1">
      <alignment horizontal="center" vertical="center" wrapText="1"/>
      <protection locked="0"/>
    </xf>
    <xf numFmtId="170" fontId="6" fillId="0" borderId="0" xfId="0" applyNumberFormat="1" applyFont="1" applyAlignment="1" applyProtection="1">
      <alignment horizontal="center" vertical="center" wrapText="1"/>
      <protection locked="0"/>
    </xf>
    <xf numFmtId="164" fontId="6" fillId="0" borderId="0" xfId="0" applyNumberFormat="1" applyFont="1" applyAlignment="1" applyProtection="1">
      <alignment horizontal="center" vertical="center" wrapText="1"/>
      <protection locked="0"/>
    </xf>
    <xf numFmtId="0" fontId="21" fillId="0" borderId="0" xfId="3" applyFont="1" applyProtection="1">
      <protection locked="0"/>
    </xf>
    <xf numFmtId="0" fontId="4" fillId="0" borderId="0" xfId="0" applyFont="1" applyAlignment="1">
      <alignment vertical="top" wrapText="1"/>
    </xf>
    <xf numFmtId="0" fontId="8" fillId="0" borderId="0" xfId="0" applyFont="1" applyAlignment="1">
      <alignment horizontal="center" vertical="center" wrapText="1"/>
    </xf>
    <xf numFmtId="0" fontId="0" fillId="0" borderId="39" xfId="0" applyBorder="1" applyProtection="1">
      <protection locked="0"/>
    </xf>
    <xf numFmtId="0" fontId="33" fillId="0" borderId="39" xfId="0" applyFont="1" applyBorder="1" applyAlignment="1">
      <alignment horizontal="center" vertical="center" wrapText="1"/>
    </xf>
    <xf numFmtId="0" fontId="33" fillId="0" borderId="39" xfId="0" applyFont="1" applyBorder="1" applyAlignment="1" applyProtection="1">
      <alignment horizontal="center" vertical="center" wrapText="1"/>
      <protection locked="0"/>
    </xf>
    <xf numFmtId="0" fontId="6" fillId="0" borderId="39" xfId="0" applyFont="1" applyBorder="1" applyAlignment="1">
      <alignment horizontal="left" vertical="center"/>
    </xf>
    <xf numFmtId="167" fontId="6" fillId="0" borderId="39" xfId="0" applyNumberFormat="1" applyFont="1" applyBorder="1" applyAlignment="1">
      <alignment horizontal="center" vertical="center"/>
    </xf>
    <xf numFmtId="0" fontId="6" fillId="0" borderId="39" xfId="0" applyFont="1" applyBorder="1" applyAlignment="1">
      <alignment horizontal="center" vertical="center"/>
    </xf>
    <xf numFmtId="171" fontId="6" fillId="0" borderId="39" xfId="0" applyNumberFormat="1" applyFont="1" applyBorder="1" applyAlignment="1">
      <alignment horizontal="center" vertical="center"/>
    </xf>
    <xf numFmtId="9" fontId="6" fillId="0" borderId="39" xfId="4" applyNumberFormat="1" applyFont="1" applyBorder="1" applyAlignment="1">
      <alignment horizontal="center" vertical="center"/>
    </xf>
    <xf numFmtId="0" fontId="0" fillId="0" borderId="39" xfId="0" applyBorder="1" applyAlignment="1" applyProtection="1">
      <alignment horizontal="center" vertical="center"/>
      <protection locked="0"/>
    </xf>
    <xf numFmtId="0" fontId="0" fillId="0" borderId="39" xfId="0" applyBorder="1" applyAlignment="1" applyProtection="1">
      <alignment horizontal="center"/>
      <protection locked="0"/>
    </xf>
    <xf numFmtId="0" fontId="39" fillId="5" borderId="6" xfId="0" applyFont="1" applyFill="1" applyBorder="1" applyAlignment="1">
      <alignment horizontal="left" vertical="top" wrapText="1"/>
    </xf>
    <xf numFmtId="49" fontId="40" fillId="0" borderId="0" xfId="0" applyNumberFormat="1" applyFont="1" applyAlignment="1">
      <alignment horizontal="justify" vertical="top"/>
    </xf>
    <xf numFmtId="0" fontId="40" fillId="0" borderId="4" xfId="0" applyFont="1" applyBorder="1" applyAlignment="1">
      <alignment horizontal="left" vertical="top" wrapText="1"/>
    </xf>
    <xf numFmtId="49" fontId="41" fillId="2" borderId="0" xfId="5" applyNumberFormat="1" applyFont="1" applyFill="1" applyAlignment="1">
      <alignment horizontal="justify" vertical="top"/>
    </xf>
    <xf numFmtId="49" fontId="42" fillId="0" borderId="0" xfId="0" applyNumberFormat="1" applyFont="1" applyAlignment="1">
      <alignment horizontal="justify" vertical="top"/>
    </xf>
    <xf numFmtId="49" fontId="44" fillId="2" borderId="0" xfId="5" applyNumberFormat="1" applyFont="1" applyFill="1" applyAlignment="1">
      <alignment horizontal="justify" vertical="top"/>
    </xf>
    <xf numFmtId="49" fontId="45" fillId="0" borderId="0" xfId="11" applyNumberFormat="1" applyFont="1" applyAlignment="1">
      <alignment horizontal="justify" vertical="top"/>
    </xf>
    <xf numFmtId="0" fontId="45" fillId="0" borderId="0" xfId="1" applyFont="1"/>
    <xf numFmtId="0" fontId="46" fillId="0" borderId="39" xfId="0" applyFont="1" applyBorder="1" applyAlignment="1">
      <alignment horizontal="center"/>
    </xf>
    <xf numFmtId="167" fontId="46" fillId="0" borderId="39" xfId="0" applyNumberFormat="1" applyFont="1" applyBorder="1" applyAlignment="1">
      <alignment horizontal="center" vertical="center"/>
    </xf>
    <xf numFmtId="0" fontId="46" fillId="0" borderId="39" xfId="0" applyFont="1" applyBorder="1" applyAlignment="1">
      <alignment horizontal="center" vertical="center"/>
    </xf>
    <xf numFmtId="171" fontId="46" fillId="0" borderId="39" xfId="0" applyNumberFormat="1" applyFont="1" applyBorder="1" applyAlignment="1">
      <alignment horizontal="center" vertical="center"/>
    </xf>
    <xf numFmtId="0" fontId="2" fillId="0" borderId="0" xfId="0" applyFont="1" applyAlignment="1" applyProtection="1">
      <alignment horizontal="left"/>
    </xf>
    <xf numFmtId="0" fontId="6" fillId="0" borderId="0" xfId="0" applyFont="1" applyProtection="1"/>
    <xf numFmtId="172" fontId="6" fillId="0" borderId="37" xfId="0" applyNumberFormat="1" applyFont="1" applyBorder="1" applyAlignment="1" applyProtection="1">
      <alignment horizontal="center" vertical="center" wrapText="1"/>
      <protection locked="0"/>
    </xf>
    <xf numFmtId="172" fontId="6" fillId="0" borderId="37" xfId="0" applyNumberFormat="1" applyFont="1" applyBorder="1" applyAlignment="1">
      <alignment horizontal="center" vertical="center" wrapText="1"/>
    </xf>
    <xf numFmtId="172" fontId="6" fillId="0" borderId="37" xfId="0" applyNumberFormat="1" applyFont="1" applyBorder="1" applyAlignment="1" applyProtection="1">
      <alignment horizontal="center" vertical="center" wrapText="1"/>
    </xf>
    <xf numFmtId="0" fontId="47" fillId="0" borderId="0" xfId="0" applyFont="1" applyAlignment="1">
      <alignment horizontal="left" vertical="center" wrapText="1"/>
    </xf>
    <xf numFmtId="0" fontId="47" fillId="0" borderId="0" xfId="0" applyFont="1" applyAlignment="1">
      <alignment horizontal="right"/>
    </xf>
    <xf numFmtId="49" fontId="47" fillId="0" borderId="0" xfId="0" applyNumberFormat="1" applyFont="1" applyAlignment="1">
      <alignment vertical="center"/>
    </xf>
    <xf numFmtId="0" fontId="49" fillId="0" borderId="0" xfId="12" applyFont="1"/>
    <xf numFmtId="0" fontId="47" fillId="0" borderId="39" xfId="0" applyFont="1" applyBorder="1" applyAlignment="1" applyProtection="1">
      <alignment horizontal="center" vertical="center" wrapText="1"/>
      <protection locked="0"/>
    </xf>
    <xf numFmtId="0" fontId="47" fillId="0" borderId="39" xfId="0" applyFont="1" applyBorder="1" applyAlignment="1">
      <alignment horizontal="center" vertical="center" wrapText="1"/>
    </xf>
    <xf numFmtId="49" fontId="48" fillId="0" borderId="39" xfId="0" applyNumberFormat="1" applyFont="1" applyBorder="1" applyAlignment="1">
      <alignment wrapText="1"/>
    </xf>
    <xf numFmtId="173" fontId="47" fillId="0" borderId="39" xfId="0" applyNumberFormat="1" applyFont="1" applyFill="1" applyBorder="1" applyAlignment="1">
      <alignment horizontal="center" vertical="center" wrapText="1"/>
    </xf>
    <xf numFmtId="174" fontId="47" fillId="0" borderId="39" xfId="0" applyNumberFormat="1" applyFont="1" applyFill="1" applyBorder="1" applyAlignment="1">
      <alignment horizontal="center" vertical="center" wrapText="1"/>
    </xf>
    <xf numFmtId="175" fontId="47" fillId="0" borderId="39" xfId="0" applyNumberFormat="1" applyFont="1" applyFill="1" applyBorder="1" applyAlignment="1">
      <alignment horizontal="center" vertical="center" wrapText="1"/>
    </xf>
    <xf numFmtId="49" fontId="48" fillId="0" borderId="39" xfId="0" applyNumberFormat="1" applyFont="1" applyBorder="1" applyAlignment="1">
      <alignment horizontal="left" wrapText="1" indent="2"/>
    </xf>
    <xf numFmtId="174" fontId="48" fillId="0" borderId="39" xfId="12" applyNumberFormat="1" applyFont="1" applyFill="1" applyBorder="1" applyAlignment="1">
      <alignment horizontal="center" vertical="center"/>
    </xf>
    <xf numFmtId="173" fontId="48" fillId="0" borderId="39" xfId="12" applyNumberFormat="1" applyFont="1" applyFill="1" applyBorder="1" applyAlignment="1">
      <alignment horizontal="center" vertical="center"/>
    </xf>
    <xf numFmtId="175" fontId="48" fillId="0" borderId="39" xfId="12" applyNumberFormat="1" applyFont="1" applyFill="1" applyBorder="1" applyAlignment="1">
      <alignment horizontal="center" vertical="center"/>
    </xf>
    <xf numFmtId="173" fontId="48" fillId="0" borderId="39" xfId="0" applyNumberFormat="1" applyFont="1" applyBorder="1" applyAlignment="1">
      <alignment horizontal="center" wrapText="1"/>
    </xf>
    <xf numFmtId="174" fontId="48" fillId="0" borderId="39" xfId="0" applyNumberFormat="1" applyFont="1" applyBorder="1" applyAlignment="1">
      <alignment horizontal="center" wrapText="1"/>
    </xf>
    <xf numFmtId="175" fontId="48" fillId="0" borderId="39" xfId="0" applyNumberFormat="1" applyFont="1" applyBorder="1" applyAlignment="1">
      <alignment horizontal="center" wrapText="1"/>
    </xf>
    <xf numFmtId="0" fontId="47" fillId="0" borderId="39" xfId="0" applyFont="1" applyBorder="1" applyAlignment="1">
      <alignment horizontal="left" vertical="center" wrapText="1"/>
    </xf>
    <xf numFmtId="173" fontId="47" fillId="0" borderId="39" xfId="0" applyNumberFormat="1" applyFont="1" applyBorder="1" applyAlignment="1">
      <alignment horizontal="center" vertical="center" wrapText="1"/>
    </xf>
    <xf numFmtId="174" fontId="47" fillId="0" borderId="39" xfId="0" applyNumberFormat="1" applyFont="1" applyBorder="1" applyAlignment="1">
      <alignment horizontal="center" vertical="center" wrapText="1"/>
    </xf>
    <xf numFmtId="0" fontId="48" fillId="0" borderId="0" xfId="12"/>
    <xf numFmtId="0" fontId="40" fillId="0" borderId="0" xfId="0" applyFont="1" applyAlignment="1">
      <alignment vertical="center" wrapText="1"/>
    </xf>
    <xf numFmtId="172" fontId="47" fillId="0" borderId="39" xfId="0" applyNumberFormat="1" applyFont="1" applyBorder="1" applyAlignment="1">
      <alignment horizontal="center" vertical="center" wrapText="1"/>
    </xf>
    <xf numFmtId="0" fontId="47" fillId="0" borderId="39" xfId="0" applyFont="1" applyBorder="1" applyAlignment="1">
      <alignment vertical="center" wrapText="1"/>
    </xf>
    <xf numFmtId="172" fontId="48" fillId="0" borderId="39" xfId="12" applyNumberFormat="1" applyFont="1" applyBorder="1" applyAlignment="1">
      <alignment horizontal="center" vertical="center"/>
    </xf>
    <xf numFmtId="172" fontId="48" fillId="0" borderId="39" xfId="12" applyNumberFormat="1" applyFont="1" applyFill="1" applyBorder="1" applyAlignment="1">
      <alignment horizontal="center" vertical="center"/>
    </xf>
    <xf numFmtId="172" fontId="47" fillId="0" borderId="39" xfId="0" applyNumberFormat="1" applyFont="1" applyFill="1" applyBorder="1" applyAlignment="1">
      <alignment horizontal="center" vertical="center" wrapText="1"/>
    </xf>
    <xf numFmtId="0" fontId="47" fillId="0" borderId="39" xfId="0" applyFont="1" applyBorder="1" applyAlignment="1">
      <alignment horizontal="centerContinuous" vertical="center" wrapText="1"/>
    </xf>
    <xf numFmtId="0" fontId="47" fillId="0" borderId="39" xfId="0" applyFont="1" applyBorder="1" applyAlignment="1">
      <alignment horizontal="centerContinuous" vertical="center"/>
    </xf>
    <xf numFmtId="0" fontId="49" fillId="0" borderId="0" xfId="12" applyFont="1" applyAlignment="1">
      <alignment horizontal="left"/>
    </xf>
    <xf numFmtId="0" fontId="46" fillId="0" borderId="0" xfId="0" applyFont="1" applyAlignment="1">
      <alignment vertical="center"/>
    </xf>
    <xf numFmtId="172" fontId="0" fillId="0" borderId="0" xfId="0" applyNumberFormat="1"/>
    <xf numFmtId="172" fontId="48" fillId="9" borderId="39" xfId="12" applyNumberFormat="1" applyFont="1" applyFill="1" applyBorder="1" applyAlignment="1">
      <alignment horizontal="center" vertical="center"/>
    </xf>
    <xf numFmtId="172" fontId="47" fillId="9" borderId="39" xfId="0" applyNumberFormat="1" applyFont="1" applyFill="1" applyBorder="1" applyAlignment="1">
      <alignment horizontal="center" vertical="center" wrapText="1"/>
    </xf>
    <xf numFmtId="0" fontId="49" fillId="9" borderId="0" xfId="12" applyFont="1" applyFill="1"/>
    <xf numFmtId="173" fontId="6" fillId="0" borderId="37" xfId="0" applyNumberFormat="1" applyFont="1" applyBorder="1" applyAlignment="1" applyProtection="1">
      <alignment horizontal="center" vertical="center" wrapText="1"/>
      <protection locked="0"/>
    </xf>
    <xf numFmtId="173" fontId="6" fillId="0" borderId="37" xfId="0" applyNumberFormat="1" applyFont="1" applyBorder="1" applyAlignment="1" applyProtection="1">
      <alignment horizontal="center" vertical="center" wrapText="1"/>
    </xf>
    <xf numFmtId="175" fontId="6" fillId="0" borderId="37" xfId="0" applyNumberFormat="1" applyFont="1" applyBorder="1" applyAlignment="1" applyProtection="1">
      <alignment horizontal="center" vertical="center" wrapText="1"/>
      <protection locked="0"/>
    </xf>
    <xf numFmtId="0" fontId="40" fillId="0" borderId="0" xfId="0" applyFont="1" applyAlignment="1">
      <alignment vertical="center"/>
    </xf>
    <xf numFmtId="0" fontId="47" fillId="0" borderId="37" xfId="0" applyFont="1" applyBorder="1" applyAlignment="1">
      <alignment horizontal="left" vertical="center" wrapText="1"/>
    </xf>
    <xf numFmtId="0" fontId="6" fillId="0" borderId="0" xfId="0" applyFont="1" applyAlignment="1" applyProtection="1"/>
    <xf numFmtId="0" fontId="6" fillId="0" borderId="16" xfId="0" applyFont="1" applyBorder="1" applyAlignment="1" applyProtection="1">
      <alignment horizontal="right" vertical="center"/>
    </xf>
    <xf numFmtId="0" fontId="28" fillId="0" borderId="11" xfId="0" applyFont="1" applyBorder="1" applyAlignment="1" applyProtection="1">
      <alignment horizontal="center" vertical="center"/>
    </xf>
    <xf numFmtId="0" fontId="50" fillId="0" borderId="0" xfId="0" applyFont="1" applyAlignment="1" applyProtection="1">
      <alignment horizontal="right" vertical="center"/>
    </xf>
    <xf numFmtId="0" fontId="6" fillId="0" borderId="37" xfId="0" applyFont="1" applyFill="1" applyBorder="1" applyAlignment="1" applyProtection="1">
      <alignment horizontal="left" vertical="center" wrapText="1"/>
    </xf>
    <xf numFmtId="0" fontId="6" fillId="0" borderId="39" xfId="0" applyFont="1" applyBorder="1" applyAlignment="1" applyProtection="1">
      <alignment horizontal="center" vertical="center" wrapText="1"/>
      <protection locked="0"/>
    </xf>
    <xf numFmtId="0" fontId="0" fillId="9" borderId="0" xfId="0" applyFill="1"/>
    <xf numFmtId="173" fontId="47" fillId="9" borderId="39" xfId="0" applyNumberFormat="1" applyFont="1" applyFill="1" applyBorder="1" applyAlignment="1">
      <alignment horizontal="center" vertical="center" wrapText="1"/>
    </xf>
    <xf numFmtId="174" fontId="47" fillId="9" borderId="39" xfId="0" applyNumberFormat="1" applyFont="1" applyFill="1" applyBorder="1" applyAlignment="1">
      <alignment horizontal="center" vertical="center" wrapText="1"/>
    </xf>
    <xf numFmtId="175" fontId="47" fillId="9" borderId="39" xfId="0" applyNumberFormat="1" applyFont="1" applyFill="1" applyBorder="1" applyAlignment="1">
      <alignment horizontal="center" vertical="center" wrapText="1"/>
    </xf>
    <xf numFmtId="0" fontId="47" fillId="0" borderId="39" xfId="0" applyFont="1" applyFill="1" applyBorder="1" applyAlignment="1">
      <alignment horizontal="center" vertical="center" wrapText="1"/>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2" fillId="0" borderId="31" xfId="0" applyFont="1" applyBorder="1" applyAlignment="1" applyProtection="1">
      <alignment horizontal="center" vertical="center"/>
    </xf>
    <xf numFmtId="0" fontId="2" fillId="0" borderId="32" xfId="0" applyFont="1" applyBorder="1" applyAlignment="1" applyProtection="1">
      <alignment horizontal="center" vertical="center"/>
    </xf>
    <xf numFmtId="0" fontId="2" fillId="0" borderId="33" xfId="0" applyFont="1" applyBorder="1" applyAlignment="1" applyProtection="1">
      <alignment horizontal="center" vertical="center"/>
    </xf>
    <xf numFmtId="49" fontId="2" fillId="0" borderId="24" xfId="0" applyNumberFormat="1" applyFont="1" applyBorder="1" applyAlignment="1" applyProtection="1">
      <alignment horizontal="center" vertical="center"/>
    </xf>
    <xf numFmtId="49" fontId="2" fillId="0" borderId="25" xfId="0" applyNumberFormat="1" applyFont="1" applyBorder="1" applyAlignment="1" applyProtection="1">
      <alignment horizontal="center" vertical="center"/>
    </xf>
    <xf numFmtId="49" fontId="2" fillId="0" borderId="26" xfId="0" applyNumberFormat="1" applyFont="1" applyBorder="1" applyAlignment="1" applyProtection="1">
      <alignment horizontal="center" vertical="center"/>
    </xf>
    <xf numFmtId="49" fontId="2" fillId="3" borderId="24" xfId="0" applyNumberFormat="1" applyFont="1" applyFill="1" applyBorder="1" applyAlignment="1" applyProtection="1">
      <alignment horizontal="center" vertical="center" wrapText="1"/>
      <protection locked="0"/>
    </xf>
    <xf numFmtId="49" fontId="2" fillId="3" borderId="25" xfId="0" applyNumberFormat="1" applyFont="1" applyFill="1" applyBorder="1" applyAlignment="1" applyProtection="1">
      <alignment horizontal="center" vertical="center" wrapText="1"/>
      <protection locked="0"/>
    </xf>
    <xf numFmtId="49" fontId="2" fillId="3" borderId="26" xfId="0" applyNumberFormat="1" applyFont="1" applyFill="1" applyBorder="1" applyAlignment="1" applyProtection="1">
      <alignment horizontal="center" vertical="center" wrapText="1"/>
      <protection locked="0"/>
    </xf>
    <xf numFmtId="0" fontId="2" fillId="0" borderId="30"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0" xfId="0" applyFont="1" applyAlignment="1" applyProtection="1">
      <alignment horizontal="center" vertical="center"/>
    </xf>
    <xf numFmtId="0" fontId="2" fillId="0" borderId="14" xfId="0" applyFont="1" applyBorder="1" applyAlignment="1" applyProtection="1">
      <alignment horizontal="center" vertical="center"/>
    </xf>
    <xf numFmtId="49" fontId="2" fillId="3" borderId="8" xfId="0" applyNumberFormat="1" applyFont="1" applyFill="1" applyBorder="1" applyAlignment="1" applyProtection="1">
      <alignment horizontal="center" vertical="center" wrapText="1"/>
      <protection locked="0"/>
    </xf>
    <xf numFmtId="0" fontId="18" fillId="0" borderId="8" xfId="0" applyFont="1" applyBorder="1" applyAlignment="1" applyProtection="1">
      <alignment horizontal="center"/>
    </xf>
    <xf numFmtId="0" fontId="2" fillId="0" borderId="29"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24" xfId="0" applyFont="1" applyBorder="1" applyAlignment="1" applyProtection="1">
      <alignment horizontal="center" vertical="center"/>
    </xf>
    <xf numFmtId="0" fontId="2" fillId="0" borderId="25" xfId="0" applyFont="1" applyBorder="1" applyAlignment="1" applyProtection="1">
      <alignment horizontal="center" vertical="center"/>
    </xf>
    <xf numFmtId="0" fontId="2" fillId="0" borderId="26" xfId="0" applyFont="1" applyBorder="1" applyAlignment="1" applyProtection="1">
      <alignment horizontal="center" vertical="center"/>
    </xf>
    <xf numFmtId="0" fontId="2" fillId="0" borderId="13" xfId="0" applyFont="1" applyBorder="1" applyAlignment="1" applyProtection="1">
      <alignment horizontal="center"/>
    </xf>
    <xf numFmtId="0" fontId="2" fillId="0" borderId="0" xfId="0" applyFont="1" applyAlignment="1" applyProtection="1">
      <alignment horizontal="center"/>
    </xf>
    <xf numFmtId="0" fontId="2" fillId="0" borderId="14" xfId="0" applyFont="1" applyBorder="1" applyAlignment="1" applyProtection="1">
      <alignment horizontal="center"/>
    </xf>
    <xf numFmtId="0" fontId="2" fillId="0" borderId="15" xfId="0" applyFont="1" applyBorder="1" applyAlignment="1" applyProtection="1">
      <alignment horizontal="center"/>
    </xf>
    <xf numFmtId="0" fontId="2" fillId="0" borderId="16" xfId="0" applyFont="1" applyBorder="1" applyAlignment="1" applyProtection="1">
      <alignment horizontal="center"/>
    </xf>
    <xf numFmtId="0" fontId="2" fillId="0" borderId="17" xfId="0" applyFont="1" applyBorder="1" applyAlignment="1" applyProtection="1">
      <alignment horizontal="center"/>
    </xf>
    <xf numFmtId="0" fontId="18" fillId="0" borderId="8" xfId="0" applyFont="1" applyBorder="1" applyAlignment="1" applyProtection="1">
      <alignment horizontal="center"/>
      <protection locked="0"/>
    </xf>
    <xf numFmtId="49" fontId="2" fillId="0" borderId="16" xfId="0" applyNumberFormat="1" applyFont="1" applyBorder="1" applyAlignment="1" applyProtection="1">
      <alignment horizontal="center" vertical="center"/>
    </xf>
    <xf numFmtId="49" fontId="2" fillId="0" borderId="0" xfId="0" applyNumberFormat="1" applyFont="1" applyAlignment="1" applyProtection="1">
      <alignment horizontal="center" vertical="center" wrapText="1"/>
    </xf>
    <xf numFmtId="49" fontId="2" fillId="0" borderId="0" xfId="0" applyNumberFormat="1" applyFont="1" applyAlignment="1" applyProtection="1">
      <alignment horizontal="center" vertical="center"/>
    </xf>
    <xf numFmtId="0" fontId="2" fillId="0" borderId="27" xfId="0" applyFont="1" applyBorder="1" applyAlignment="1" applyProtection="1">
      <alignment horizontal="left"/>
    </xf>
    <xf numFmtId="0" fontId="2" fillId="0" borderId="18" xfId="0" applyFont="1" applyBorder="1" applyAlignment="1" applyProtection="1">
      <alignment horizontal="left"/>
    </xf>
    <xf numFmtId="0" fontId="2" fillId="0" borderId="28" xfId="0" applyFont="1" applyBorder="1" applyAlignment="1" applyProtection="1">
      <alignment horizontal="left"/>
    </xf>
    <xf numFmtId="0" fontId="2" fillId="0" borderId="13" xfId="0" applyFont="1" applyBorder="1" applyAlignment="1" applyProtection="1">
      <alignment horizontal="left"/>
    </xf>
    <xf numFmtId="0" fontId="2" fillId="0" borderId="0" xfId="0" applyFont="1" applyAlignment="1" applyProtection="1">
      <alignment horizontal="left"/>
    </xf>
    <xf numFmtId="0" fontId="2" fillId="0" borderId="14" xfId="0" applyFont="1" applyBorder="1" applyAlignment="1" applyProtection="1">
      <alignment horizontal="left"/>
    </xf>
    <xf numFmtId="0" fontId="16" fillId="0" borderId="1" xfId="0" applyFont="1" applyBorder="1" applyAlignment="1" applyProtection="1">
      <alignment horizontal="center"/>
    </xf>
    <xf numFmtId="0" fontId="16" fillId="0" borderId="18" xfId="0" applyFont="1" applyBorder="1" applyAlignment="1" applyProtection="1">
      <alignment horizontal="center"/>
    </xf>
    <xf numFmtId="0" fontId="16" fillId="0" borderId="2" xfId="0" applyFont="1" applyBorder="1" applyAlignment="1" applyProtection="1">
      <alignment horizontal="center"/>
    </xf>
    <xf numFmtId="0" fontId="16" fillId="0" borderId="3" xfId="0" applyFont="1" applyBorder="1" applyAlignment="1" applyProtection="1">
      <alignment horizontal="center"/>
    </xf>
    <xf numFmtId="0" fontId="16" fillId="0" borderId="0" xfId="0" applyFont="1" applyAlignment="1" applyProtection="1">
      <alignment horizontal="center"/>
    </xf>
    <xf numFmtId="0" fontId="16" fillId="0" borderId="4" xfId="0" applyFont="1" applyBorder="1" applyAlignment="1" applyProtection="1">
      <alignment horizontal="center"/>
    </xf>
    <xf numFmtId="0" fontId="16" fillId="0" borderId="16" xfId="0" applyFont="1" applyBorder="1" applyAlignment="1" applyProtection="1">
      <alignment horizontal="center" vertical="center" wrapText="1"/>
    </xf>
    <xf numFmtId="0" fontId="2" fillId="0" borderId="20" xfId="0" applyFont="1" applyBorder="1" applyAlignment="1" applyProtection="1">
      <alignment horizontal="center" vertical="center"/>
    </xf>
    <xf numFmtId="0" fontId="2" fillId="0" borderId="21" xfId="0" applyFont="1" applyBorder="1" applyAlignment="1" applyProtection="1">
      <alignment horizontal="center" vertical="center"/>
    </xf>
    <xf numFmtId="0" fontId="2" fillId="0" borderId="22" xfId="0" applyFont="1" applyBorder="1" applyAlignment="1" applyProtection="1">
      <alignment horizontal="center" vertical="center"/>
    </xf>
    <xf numFmtId="0" fontId="2" fillId="0" borderId="23" xfId="0" applyFont="1" applyBorder="1" applyAlignment="1" applyProtection="1">
      <alignment horizontal="center" vertical="center"/>
    </xf>
    <xf numFmtId="0" fontId="14" fillId="0" borderId="24" xfId="0" applyFont="1" applyBorder="1" applyAlignment="1" applyProtection="1">
      <alignment horizontal="center" vertical="center"/>
    </xf>
    <xf numFmtId="0" fontId="14" fillId="0" borderId="25" xfId="0" applyFont="1" applyBorder="1" applyAlignment="1" applyProtection="1">
      <alignment horizontal="center" vertical="center"/>
    </xf>
    <xf numFmtId="0" fontId="14" fillId="0" borderId="26" xfId="0" applyFont="1" applyBorder="1" applyAlignment="1" applyProtection="1">
      <alignment horizontal="center" vertical="center"/>
    </xf>
    <xf numFmtId="0" fontId="14" fillId="0" borderId="7" xfId="0" applyFont="1" applyBorder="1" applyAlignment="1" applyProtection="1">
      <alignment horizontal="center"/>
    </xf>
    <xf numFmtId="0" fontId="14" fillId="0" borderId="8" xfId="0" applyFont="1" applyBorder="1" applyAlignment="1" applyProtection="1">
      <alignment horizontal="center"/>
    </xf>
    <xf numFmtId="0" fontId="14" fillId="0" borderId="9" xfId="0" applyFont="1" applyBorder="1" applyAlignment="1" applyProtection="1">
      <alignment horizontal="center"/>
    </xf>
    <xf numFmtId="0" fontId="2" fillId="0" borderId="7" xfId="0" applyFont="1" applyBorder="1" applyAlignment="1" applyProtection="1">
      <alignment horizontal="center"/>
    </xf>
    <xf numFmtId="0" fontId="2" fillId="0" borderId="8" xfId="0" applyFont="1" applyBorder="1" applyAlignment="1" applyProtection="1">
      <alignment horizontal="center"/>
    </xf>
    <xf numFmtId="0" fontId="2" fillId="0" borderId="9" xfId="0" applyFont="1" applyBorder="1" applyAlignment="1" applyProtection="1">
      <alignment horizontal="center"/>
    </xf>
    <xf numFmtId="0" fontId="2" fillId="0" borderId="10" xfId="0" applyFont="1" applyBorder="1" applyAlignment="1" applyProtection="1">
      <alignment horizontal="center"/>
    </xf>
    <xf numFmtId="0" fontId="2" fillId="0" borderId="11" xfId="0" applyFont="1" applyBorder="1" applyAlignment="1" applyProtection="1">
      <alignment horizontal="center"/>
    </xf>
    <xf numFmtId="0" fontId="2" fillId="0" borderId="12" xfId="0" applyFont="1" applyBorder="1" applyAlignment="1" applyProtection="1">
      <alignment horizontal="center"/>
    </xf>
    <xf numFmtId="0" fontId="24" fillId="0" borderId="0" xfId="0" applyFont="1" applyAlignment="1">
      <alignment horizontal="left" vertical="center" wrapText="1"/>
    </xf>
    <xf numFmtId="0" fontId="6" fillId="0" borderId="24" xfId="0" applyFont="1" applyBorder="1" applyAlignment="1" applyProtection="1">
      <alignment horizontal="center" vertical="center"/>
    </xf>
    <xf numFmtId="0" fontId="6" fillId="0" borderId="26" xfId="0" applyFont="1" applyBorder="1" applyAlignment="1" applyProtection="1">
      <alignment horizontal="center" vertical="center"/>
    </xf>
    <xf numFmtId="0" fontId="20" fillId="0" borderId="0" xfId="0" applyFont="1" applyAlignment="1">
      <alignment horizontal="center" vertical="center"/>
    </xf>
    <xf numFmtId="0" fontId="6" fillId="0" borderId="34" xfId="0" applyFont="1" applyBorder="1" applyAlignment="1" applyProtection="1">
      <alignment horizontal="center" vertical="center" wrapText="1"/>
    </xf>
    <xf numFmtId="0" fontId="6" fillId="0" borderId="35" xfId="0" applyFont="1" applyBorder="1" applyAlignment="1" applyProtection="1">
      <alignment horizontal="center" vertical="center" wrapText="1"/>
    </xf>
    <xf numFmtId="0" fontId="6" fillId="0" borderId="36" xfId="0" applyFont="1" applyBorder="1" applyAlignment="1" applyProtection="1">
      <alignment horizontal="center" vertical="center" wrapText="1"/>
    </xf>
    <xf numFmtId="0" fontId="6" fillId="0" borderId="24" xfId="0" applyFont="1" applyBorder="1" applyAlignment="1" applyProtection="1">
      <alignment horizontal="center" vertical="center" wrapText="1"/>
    </xf>
    <xf numFmtId="0" fontId="6" fillId="0" borderId="25" xfId="0" applyFont="1" applyBorder="1" applyAlignment="1" applyProtection="1">
      <alignment horizontal="center" vertical="center" wrapText="1"/>
    </xf>
    <xf numFmtId="0" fontId="6" fillId="0" borderId="26" xfId="0" applyFont="1" applyBorder="1" applyAlignment="1" applyProtection="1">
      <alignment horizontal="center" vertical="center" wrapText="1"/>
    </xf>
    <xf numFmtId="0" fontId="6" fillId="0" borderId="25" xfId="0" applyFont="1" applyBorder="1" applyAlignment="1" applyProtection="1">
      <alignment horizontal="center" vertical="center"/>
    </xf>
    <xf numFmtId="0" fontId="6" fillId="0" borderId="24" xfId="0" applyFont="1" applyBorder="1" applyAlignment="1">
      <alignment horizontal="center" vertical="center"/>
    </xf>
    <xf numFmtId="0" fontId="6" fillId="0" borderId="26" xfId="0" applyFont="1" applyBorder="1" applyAlignment="1">
      <alignment horizontal="center" vertical="center"/>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5" xfId="0" applyFont="1" applyBorder="1" applyAlignment="1">
      <alignment horizontal="center" vertical="center"/>
    </xf>
    <xf numFmtId="49" fontId="2" fillId="3" borderId="16" xfId="0" applyNumberFormat="1" applyFont="1" applyFill="1" applyBorder="1" applyAlignment="1" applyProtection="1">
      <alignment horizontal="center" vertical="center" wrapText="1"/>
      <protection locked="0"/>
    </xf>
    <xf numFmtId="0" fontId="9" fillId="0" borderId="0" xfId="0" applyFont="1" applyAlignment="1" applyProtection="1">
      <alignment horizontal="center" vertical="center"/>
    </xf>
    <xf numFmtId="0" fontId="6" fillId="0" borderId="16" xfId="0" applyFont="1" applyBorder="1" applyAlignment="1" applyProtection="1">
      <alignment horizontal="center" vertical="center"/>
      <protection locked="0"/>
    </xf>
    <xf numFmtId="0" fontId="28" fillId="0" borderId="11" xfId="0" applyFont="1" applyBorder="1" applyAlignment="1" applyProtection="1">
      <alignment horizontal="center"/>
      <protection locked="0"/>
    </xf>
    <xf numFmtId="49" fontId="2" fillId="3" borderId="16" xfId="0" applyNumberFormat="1" applyFont="1" applyFill="1" applyBorder="1" applyAlignment="1" applyProtection="1">
      <alignment horizontal="center" vertical="center"/>
      <protection locked="0"/>
    </xf>
    <xf numFmtId="0" fontId="6" fillId="0" borderId="0" xfId="0" applyFont="1" applyAlignment="1" applyProtection="1">
      <alignment horizontal="center"/>
      <protection locked="0"/>
    </xf>
    <xf numFmtId="0" fontId="46" fillId="0" borderId="0" xfId="0" applyFont="1" applyAlignment="1">
      <alignment horizontal="center" vertical="center"/>
    </xf>
    <xf numFmtId="0" fontId="47" fillId="0" borderId="39" xfId="0" applyFont="1" applyBorder="1" applyAlignment="1">
      <alignment horizontal="center" vertical="center" wrapText="1"/>
    </xf>
    <xf numFmtId="0" fontId="47" fillId="0" borderId="39" xfId="0" applyFont="1" applyBorder="1" applyAlignment="1">
      <alignment horizontal="center" vertical="center"/>
    </xf>
    <xf numFmtId="0" fontId="6" fillId="0" borderId="39" xfId="0" applyFont="1" applyBorder="1" applyAlignment="1">
      <alignment horizontal="center" vertical="center" wrapText="1"/>
    </xf>
    <xf numFmtId="0" fontId="6" fillId="0" borderId="0" xfId="0" applyFont="1" applyProtection="1"/>
    <xf numFmtId="0" fontId="28" fillId="0" borderId="11" xfId="0" applyFont="1" applyBorder="1" applyAlignment="1" applyProtection="1">
      <alignment horizontal="center"/>
    </xf>
    <xf numFmtId="167" fontId="2" fillId="3" borderId="16" xfId="0" applyNumberFormat="1" applyFont="1" applyFill="1" applyBorder="1" applyAlignment="1" applyProtection="1">
      <alignment horizontal="center" vertical="center" wrapText="1"/>
      <protection locked="0"/>
    </xf>
    <xf numFmtId="0" fontId="9" fillId="0" borderId="0" xfId="0" applyFont="1" applyAlignment="1">
      <alignment horizontal="center" vertical="center"/>
    </xf>
    <xf numFmtId="0" fontId="47" fillId="0" borderId="29" xfId="0" applyFont="1" applyBorder="1" applyAlignment="1">
      <alignment horizontal="center" vertical="center" wrapText="1"/>
    </xf>
    <xf numFmtId="0" fontId="47" fillId="0" borderId="30" xfId="0" applyFont="1" applyBorder="1" applyAlignment="1">
      <alignment horizontal="center" vertical="center" wrapText="1"/>
    </xf>
    <xf numFmtId="0" fontId="47" fillId="0" borderId="40" xfId="0" applyFont="1" applyBorder="1" applyAlignment="1">
      <alignment horizontal="center" vertical="center" wrapText="1"/>
    </xf>
    <xf numFmtId="0" fontId="4" fillId="0" borderId="0" xfId="0" applyFont="1" applyAlignment="1">
      <alignment horizontal="left" vertical="top" wrapText="1"/>
    </xf>
    <xf numFmtId="0" fontId="30" fillId="0" borderId="34" xfId="0" applyFont="1" applyBorder="1" applyAlignment="1">
      <alignment horizontal="center" vertical="center" wrapText="1"/>
    </xf>
    <xf numFmtId="0" fontId="31" fillId="0" borderId="35" xfId="0" applyFont="1" applyBorder="1" applyAlignment="1">
      <alignment horizontal="center" vertical="center" wrapText="1"/>
    </xf>
    <xf numFmtId="0" fontId="31" fillId="0" borderId="36"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6" fillId="6" borderId="34" xfId="0" applyFont="1" applyFill="1" applyBorder="1" applyAlignment="1">
      <alignment horizontal="center" vertical="center" wrapText="1"/>
    </xf>
    <xf numFmtId="0" fontId="6" fillId="6" borderId="36" xfId="0"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6" xfId="0" applyFont="1" applyBorder="1" applyAlignment="1">
      <alignment horizontal="center" vertical="center" wrapText="1"/>
    </xf>
    <xf numFmtId="0" fontId="6" fillId="0" borderId="5" xfId="0" applyFont="1" applyBorder="1" applyAlignment="1">
      <alignment horizontal="center" vertical="center"/>
    </xf>
    <xf numFmtId="0" fontId="6" fillId="0" borderId="19" xfId="0" applyFont="1" applyBorder="1" applyAlignment="1">
      <alignment horizontal="center" vertical="center"/>
    </xf>
    <xf numFmtId="0" fontId="6" fillId="0" borderId="6" xfId="0" applyFont="1" applyBorder="1" applyAlignment="1">
      <alignment horizontal="center" vertical="center"/>
    </xf>
    <xf numFmtId="167" fontId="2" fillId="3" borderId="16" xfId="0" applyNumberFormat="1" applyFont="1" applyFill="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28" fillId="0" borderId="0" xfId="0" applyFont="1" applyAlignment="1" applyProtection="1">
      <alignment horizontal="center" vertical="center"/>
      <protection locked="0"/>
    </xf>
    <xf numFmtId="0" fontId="8" fillId="0" borderId="0" xfId="0" applyFont="1" applyAlignment="1">
      <alignment horizontal="center" vertical="center"/>
    </xf>
    <xf numFmtId="0" fontId="46" fillId="0" borderId="0" xfId="0" applyFont="1" applyAlignment="1">
      <alignment horizontal="center" vertical="center" wrapText="1"/>
    </xf>
    <xf numFmtId="0" fontId="8" fillId="0" borderId="0" xfId="0" applyFont="1" applyAlignment="1">
      <alignment horizontal="center" vertical="center" wrapText="1"/>
    </xf>
    <xf numFmtId="0" fontId="0" fillId="0" borderId="0" xfId="0" applyAlignment="1">
      <alignment horizontal="center" vertical="center" wrapText="1"/>
    </xf>
  </cellXfs>
  <cellStyles count="13">
    <cellStyle name="Гиперссылка" xfId="11" builtinId="8"/>
    <cellStyle name="Гиперссылка 2" xfId="1"/>
    <cellStyle name="Обычный" xfId="0" builtinId="0"/>
    <cellStyle name="Обычный_Page_statis1" xfId="2"/>
    <cellStyle name="Обычный_Page_statis1 2" xfId="3"/>
    <cellStyle name="Обычный_Page_statis1 3" xfId="12"/>
    <cellStyle name="Процентный" xfId="4" builtinId="5"/>
    <cellStyle name="Хороший" xfId="5" builtinId="26"/>
    <cellStyle name="Хороший 2" xfId="6"/>
    <cellStyle name="Хороший 2 2" xfId="7"/>
    <cellStyle name="Хороший 3" xfId="8"/>
    <cellStyle name="Хороший 3 2" xfId="9"/>
    <cellStyle name="Хороший 4" xfId="10"/>
  </cellStyles>
  <dxfs count="52">
    <dxf>
      <fill>
        <patternFill patternType="solid">
          <fgColor theme="0"/>
          <bgColor theme="0"/>
        </patternFill>
      </fill>
    </dxf>
    <dxf>
      <fill>
        <patternFill patternType="solid">
          <fgColor indexed="2"/>
          <bgColor indexed="2"/>
        </patternFill>
      </fill>
    </dxf>
    <dxf>
      <fill>
        <patternFill patternType="solid">
          <fgColor indexed="2"/>
          <bgColor indexed="2"/>
        </patternFill>
      </fill>
    </dxf>
    <dxf>
      <fill>
        <patternFill patternType="solid">
          <fgColor indexed="2"/>
          <bgColor indexed="2"/>
        </patternFill>
      </fill>
    </dxf>
    <dxf>
      <fill>
        <patternFill patternType="solid">
          <fgColor theme="0"/>
          <bgColor theme="0"/>
        </patternFill>
      </fill>
    </dxf>
    <dxf>
      <fill>
        <patternFill patternType="solid">
          <fgColor indexed="2"/>
          <bgColor indexed="2"/>
        </patternFill>
      </fill>
    </dxf>
    <dxf>
      <fill>
        <patternFill patternType="solid">
          <fgColor indexed="2"/>
          <bgColor indexed="2"/>
        </patternFill>
      </fill>
    </dxf>
    <dxf>
      <fill>
        <patternFill patternType="solid">
          <fgColor indexed="2"/>
          <bgColor indexed="2"/>
        </patternFill>
      </fill>
    </dxf>
    <dxf>
      <fill>
        <patternFill patternType="solid">
          <fgColor rgb="FFFFC000"/>
          <bgColor rgb="FFFFC000"/>
        </patternFill>
      </fill>
    </dxf>
    <dxf>
      <fill>
        <patternFill patternType="solid">
          <fgColor rgb="FFFFC000"/>
          <bgColor rgb="FFFFC000"/>
        </patternFill>
      </fill>
    </dxf>
    <dxf>
      <fill>
        <patternFill patternType="solid">
          <fgColor indexed="2"/>
          <bgColor indexed="2"/>
        </patternFill>
      </fill>
    </dxf>
    <dxf>
      <fill>
        <patternFill patternType="solid">
          <fgColor indexed="2"/>
          <bgColor indexed="2"/>
        </patternFill>
      </fill>
    </dxf>
    <dxf>
      <fill>
        <patternFill patternType="solid">
          <fgColor indexed="2"/>
          <bgColor indexed="2"/>
        </patternFill>
      </fill>
    </dxf>
    <dxf>
      <fill>
        <patternFill patternType="solid">
          <fgColor indexed="2"/>
          <bgColor indexed="2"/>
        </patternFill>
      </fill>
    </dxf>
    <dxf>
      <fill>
        <patternFill patternType="solid">
          <fgColor indexed="2"/>
          <bgColor indexed="2"/>
        </patternFill>
      </fill>
    </dxf>
    <dxf>
      <fill>
        <patternFill patternType="solid">
          <fgColor indexed="2"/>
          <bgColor indexed="2"/>
        </patternFill>
      </fill>
    </dxf>
    <dxf>
      <fill>
        <patternFill patternType="solid">
          <fgColor indexed="2"/>
          <bgColor indexed="2"/>
        </patternFill>
      </fill>
    </dxf>
    <dxf>
      <fill>
        <patternFill patternType="solid">
          <fgColor indexed="2"/>
          <bgColor indexed="2"/>
        </patternFill>
      </fill>
    </dxf>
    <dxf>
      <fill>
        <patternFill patternType="solid">
          <fgColor indexed="2"/>
          <bgColor indexed="2"/>
        </patternFill>
      </fill>
    </dxf>
    <dxf>
      <fill>
        <patternFill patternType="solid">
          <fgColor indexed="2"/>
          <bgColor indexed="2"/>
        </patternFill>
      </fill>
    </dxf>
    <dxf>
      <fill>
        <patternFill patternType="solid">
          <fgColor theme="0"/>
          <bgColor theme="0"/>
        </patternFill>
      </fill>
    </dxf>
    <dxf>
      <fill>
        <patternFill patternType="solid">
          <fgColor rgb="FFFFC000"/>
          <bgColor rgb="FFFFC000"/>
        </patternFill>
      </fill>
    </dxf>
    <dxf>
      <fill>
        <patternFill patternType="solid">
          <fgColor rgb="FFFFC000"/>
          <bgColor rgb="FFFFC000"/>
        </patternFill>
      </fill>
    </dxf>
    <dxf>
      <font>
        <b/>
        <i val="0"/>
        <color rgb="FFFFC000"/>
      </font>
      <fill>
        <patternFill patternType="solid">
          <fgColor indexed="2"/>
          <bgColor rgb="FF7030A0"/>
        </patternFill>
      </fill>
    </dxf>
    <dxf>
      <fill>
        <patternFill patternType="solid">
          <fgColor indexed="5"/>
          <bgColor indexed="5"/>
        </patternFill>
      </fill>
    </dxf>
    <dxf>
      <fill>
        <patternFill patternType="solid">
          <fgColor indexed="5"/>
          <bgColor indexed="5"/>
        </patternFill>
      </fill>
    </dxf>
    <dxf>
      <fill>
        <patternFill patternType="solid">
          <fgColor indexed="5"/>
          <bgColor indexed="5"/>
        </patternFill>
      </fill>
    </dxf>
    <dxf>
      <fill>
        <patternFill patternType="solid">
          <fgColor rgb="FFFFC000"/>
          <bgColor rgb="FFFFC000"/>
        </patternFill>
      </fill>
    </dxf>
    <dxf>
      <fill>
        <patternFill patternType="solid">
          <fgColor rgb="FFFFC000"/>
          <bgColor rgb="FFFFC000"/>
        </patternFill>
      </fill>
    </dxf>
    <dxf>
      <fill>
        <patternFill patternType="solid">
          <fgColor indexed="2"/>
          <bgColor indexed="2"/>
        </patternFill>
      </fill>
    </dxf>
    <dxf>
      <fill>
        <patternFill patternType="solid">
          <fgColor indexed="2"/>
          <bgColor indexed="2"/>
        </patternFill>
      </fill>
    </dxf>
    <dxf>
      <fill>
        <patternFill patternType="solid">
          <fgColor indexed="2"/>
          <bgColor indexed="2"/>
        </patternFill>
      </fill>
    </dxf>
    <dxf>
      <fill>
        <patternFill patternType="solid">
          <fgColor indexed="2"/>
          <bgColor indexed="2"/>
        </patternFill>
      </fill>
    </dxf>
    <dxf>
      <fill>
        <patternFill patternType="solid">
          <fgColor indexed="2"/>
          <bgColor indexed="2"/>
        </patternFill>
      </fill>
    </dxf>
    <dxf>
      <fill>
        <patternFill patternType="solid">
          <fgColor indexed="2"/>
          <bgColor indexed="2"/>
        </patternFill>
      </fill>
    </dxf>
    <dxf>
      <fill>
        <patternFill patternType="solid">
          <fgColor indexed="2"/>
          <bgColor indexed="2"/>
        </patternFill>
      </fill>
    </dxf>
    <dxf>
      <fill>
        <patternFill patternType="solid">
          <fgColor indexed="2"/>
          <bgColor indexed="2"/>
        </patternFill>
      </fill>
    </dxf>
    <dxf>
      <fill>
        <patternFill patternType="solid">
          <fgColor indexed="2"/>
          <bgColor indexed="2"/>
        </patternFill>
      </fill>
    </dxf>
    <dxf>
      <fill>
        <patternFill patternType="solid">
          <fgColor indexed="2"/>
          <bgColor indexed="2"/>
        </patternFill>
      </fill>
    </dxf>
    <dxf>
      <fill>
        <patternFill patternType="solid">
          <fgColor theme="0"/>
          <bgColor theme="0"/>
        </patternFill>
      </fill>
    </dxf>
    <dxf>
      <fill>
        <patternFill patternType="solid">
          <fgColor rgb="FFFFC000"/>
          <bgColor rgb="FFFFC000"/>
        </patternFill>
      </fill>
    </dxf>
    <dxf>
      <font>
        <b/>
        <i val="0"/>
        <color rgb="FFFFC000"/>
      </font>
      <fill>
        <patternFill patternType="solid">
          <fgColor indexed="2"/>
          <bgColor rgb="FF7030A0"/>
        </patternFill>
      </fill>
    </dxf>
    <dxf>
      <fill>
        <patternFill patternType="solid">
          <fgColor rgb="FFFFC000"/>
          <bgColor rgb="FFFFC000"/>
        </patternFill>
      </fill>
    </dxf>
    <dxf>
      <fill>
        <patternFill patternType="solid">
          <fgColor indexed="5"/>
          <bgColor indexed="5"/>
        </patternFill>
      </fill>
    </dxf>
    <dxf>
      <fill>
        <patternFill patternType="solid">
          <fgColor indexed="5"/>
          <bgColor indexed="5"/>
        </patternFill>
      </fill>
    </dxf>
    <dxf>
      <fill>
        <patternFill patternType="solid">
          <fgColor indexed="5"/>
          <bgColor indexed="5"/>
        </patternFill>
      </fill>
    </dxf>
    <dxf>
      <fill>
        <patternFill patternType="solid">
          <fgColor rgb="FFFFC000"/>
          <bgColor rgb="FFFFC000"/>
        </patternFill>
      </fill>
    </dxf>
    <dxf>
      <fill>
        <patternFill patternType="solid">
          <fgColor rgb="FFFFC000"/>
          <bgColor rgb="FFFFC000"/>
        </patternFill>
      </fill>
    </dxf>
    <dxf>
      <fill>
        <patternFill patternType="solid">
          <fgColor rgb="FFFFC000"/>
          <bgColor rgb="FFFFC000"/>
        </patternFill>
      </fill>
    </dxf>
    <dxf>
      <font>
        <b/>
        <i val="0"/>
        <color rgb="FFFFC000"/>
      </font>
      <fill>
        <patternFill patternType="solid">
          <fgColor indexed="2"/>
          <bgColor rgb="FF7030A0"/>
        </patternFill>
      </fill>
    </dxf>
    <dxf>
      <fill>
        <patternFill patternType="solid">
          <fgColor indexed="5"/>
          <bgColor indexed="5"/>
        </patternFill>
      </fill>
    </dxf>
    <dxf>
      <fill>
        <patternFill patternType="solid">
          <fgColor rgb="FFFFC000"/>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tolkachev/Documents/&#1055;&#1086;&#1080;&#1089;&#1082;-202210211514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иск-20221021151423"/>
      <sheetName val="2200"/>
      <sheetName val="2100"/>
      <sheetName val="2400"/>
      <sheetName val="3100"/>
      <sheetName val="2300"/>
    </sheetNames>
    <sheetDataSet>
      <sheetData sheetId="0"/>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Arial"/>
        <a:cs typeface="Arial"/>
      </a:majorFont>
      <a:minorFont>
        <a:latin typeface="Calibri"/>
        <a:ea typeface="Arial"/>
        <a:cs typeface="Arial"/>
      </a:minorFont>
    </a:fontScheme>
    <a:fmtScheme name="Стандартная">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ebsbor.gks.ru/online/info" TargetMode="External"/><Relationship Id="rId1" Type="http://schemas.openxmlformats.org/officeDocument/2006/relationships/hyperlink" Target="https://sudact.ru/law/prikaz-rosstata-ot-30112022-n-880-ob/"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tabColor rgb="FF00B0F0"/>
    <pageSetUpPr fitToPage="1"/>
  </sheetPr>
  <dimension ref="B2:C237"/>
  <sheetViews>
    <sheetView tabSelected="1" zoomScale="85" workbookViewId="0">
      <selection activeCell="B2" sqref="B2:C2"/>
    </sheetView>
  </sheetViews>
  <sheetFormatPr defaultColWidth="9.15234375" defaultRowHeight="15.45" x14ac:dyDescent="0.3"/>
  <cols>
    <col min="1" max="1" width="2" style="1" customWidth="1"/>
    <col min="2" max="2" width="6.15234375" style="1" customWidth="1"/>
    <col min="3" max="3" width="188" style="2" customWidth="1"/>
    <col min="4" max="16384" width="9.15234375" style="1"/>
  </cols>
  <sheetData>
    <row r="2" spans="2:3" ht="19.75" x14ac:dyDescent="0.3">
      <c r="B2" s="256" t="s">
        <v>0</v>
      </c>
      <c r="C2" s="257"/>
    </row>
    <row r="3" spans="2:3" x14ac:dyDescent="0.3">
      <c r="B3" s="3"/>
      <c r="C3" s="4" t="s">
        <v>1</v>
      </c>
    </row>
    <row r="4" spans="2:3" x14ac:dyDescent="0.3">
      <c r="B4" s="5"/>
      <c r="C4" s="190" t="s">
        <v>360</v>
      </c>
    </row>
    <row r="5" spans="2:3" ht="30.9" x14ac:dyDescent="0.3">
      <c r="B5" s="6">
        <v>448</v>
      </c>
      <c r="C5" s="190" t="s">
        <v>2</v>
      </c>
    </row>
    <row r="6" spans="2:3" x14ac:dyDescent="0.3">
      <c r="B6" s="7">
        <v>300</v>
      </c>
      <c r="C6" s="190" t="s">
        <v>359</v>
      </c>
    </row>
    <row r="7" spans="2:3" ht="98.6" x14ac:dyDescent="0.3">
      <c r="B7" s="8"/>
      <c r="C7" s="188" t="s">
        <v>361</v>
      </c>
    </row>
    <row r="8" spans="2:3" ht="35.15" x14ac:dyDescent="0.3">
      <c r="B8" s="9">
        <v>1</v>
      </c>
      <c r="C8" s="10" t="s">
        <v>362</v>
      </c>
    </row>
    <row r="9" spans="2:3" ht="35.15" x14ac:dyDescent="0.3">
      <c r="B9" s="9">
        <v>2</v>
      </c>
      <c r="C9" s="10" t="s">
        <v>3</v>
      </c>
    </row>
    <row r="10" spans="2:3" ht="17.600000000000001" x14ac:dyDescent="0.3">
      <c r="B10" s="9"/>
      <c r="C10" s="10"/>
    </row>
    <row r="11" spans="2:3" ht="19.75" x14ac:dyDescent="0.3">
      <c r="B11" s="11"/>
      <c r="C11" s="11"/>
    </row>
    <row r="12" spans="2:3" ht="27.45" x14ac:dyDescent="0.3">
      <c r="C12" s="193" t="s">
        <v>4</v>
      </c>
    </row>
    <row r="13" spans="2:3" ht="19.75" x14ac:dyDescent="0.45">
      <c r="C13" s="195" t="s">
        <v>365</v>
      </c>
    </row>
    <row r="14" spans="2:3" ht="19.75" x14ac:dyDescent="0.45">
      <c r="C14" s="195"/>
    </row>
    <row r="15" spans="2:3" s="12" customFormat="1" ht="22.75" x14ac:dyDescent="0.3">
      <c r="C15" s="13" t="s">
        <v>5</v>
      </c>
    </row>
    <row r="17" spans="3:3" ht="46.3" x14ac:dyDescent="0.3">
      <c r="C17" s="14" t="s">
        <v>6</v>
      </c>
    </row>
    <row r="18" spans="3:3" x14ac:dyDescent="0.3">
      <c r="C18" s="14"/>
    </row>
    <row r="19" spans="3:3" ht="46.3" x14ac:dyDescent="0.3">
      <c r="C19" s="15" t="s">
        <v>7</v>
      </c>
    </row>
    <row r="20" spans="3:3" x14ac:dyDescent="0.3">
      <c r="C20" s="14"/>
    </row>
    <row r="21" spans="3:3" ht="30.9" x14ac:dyDescent="0.3">
      <c r="C21" s="14" t="s">
        <v>8</v>
      </c>
    </row>
    <row r="22" spans="3:3" x14ac:dyDescent="0.3">
      <c r="C22" s="14"/>
    </row>
    <row r="23" spans="3:3" x14ac:dyDescent="0.3">
      <c r="C23" s="14" t="s">
        <v>9</v>
      </c>
    </row>
    <row r="24" spans="3:3" x14ac:dyDescent="0.3">
      <c r="C24" s="14"/>
    </row>
    <row r="25" spans="3:3" ht="46.3" x14ac:dyDescent="0.3">
      <c r="C25" s="14" t="s">
        <v>10</v>
      </c>
    </row>
    <row r="26" spans="3:3" x14ac:dyDescent="0.3">
      <c r="C26" s="14"/>
    </row>
    <row r="27" spans="3:3" ht="108" x14ac:dyDescent="0.3">
      <c r="C27" s="14" t="s">
        <v>11</v>
      </c>
    </row>
    <row r="28" spans="3:3" x14ac:dyDescent="0.3">
      <c r="C28" s="14"/>
    </row>
    <row r="29" spans="3:3" ht="61.75" x14ac:dyDescent="0.3">
      <c r="C29" s="14" t="s">
        <v>12</v>
      </c>
    </row>
    <row r="30" spans="3:3" x14ac:dyDescent="0.3">
      <c r="C30" s="14"/>
    </row>
    <row r="31" spans="3:3" ht="30.9" x14ac:dyDescent="0.3">
      <c r="C31" s="14" t="s">
        <v>13</v>
      </c>
    </row>
    <row r="32" spans="3:3" x14ac:dyDescent="0.3">
      <c r="C32" s="14"/>
    </row>
    <row r="33" spans="3:3" ht="22.3" x14ac:dyDescent="0.3">
      <c r="C33" s="16" t="s">
        <v>14</v>
      </c>
    </row>
    <row r="34" spans="3:3" x14ac:dyDescent="0.3">
      <c r="C34" s="14"/>
    </row>
    <row r="35" spans="3:3" x14ac:dyDescent="0.3">
      <c r="C35" s="191" t="s">
        <v>15</v>
      </c>
    </row>
    <row r="36" spans="3:3" x14ac:dyDescent="0.3">
      <c r="C36" s="14"/>
    </row>
    <row r="37" spans="3:3" ht="30.9" x14ac:dyDescent="0.3">
      <c r="C37" s="14" t="s">
        <v>16</v>
      </c>
    </row>
    <row r="38" spans="3:3" x14ac:dyDescent="0.3">
      <c r="C38" s="14"/>
    </row>
    <row r="39" spans="3:3" ht="30.9" x14ac:dyDescent="0.3">
      <c r="C39" s="14" t="s">
        <v>17</v>
      </c>
    </row>
    <row r="40" spans="3:3" x14ac:dyDescent="0.3">
      <c r="C40" s="14"/>
    </row>
    <row r="41" spans="3:3" ht="46.3" x14ac:dyDescent="0.3">
      <c r="C41" s="189" t="s">
        <v>18</v>
      </c>
    </row>
    <row r="42" spans="3:3" ht="19.75" x14ac:dyDescent="0.3">
      <c r="C42" s="194" t="s">
        <v>366</v>
      </c>
    </row>
    <row r="43" spans="3:3" ht="19.75" x14ac:dyDescent="0.3">
      <c r="C43" s="194"/>
    </row>
    <row r="44" spans="3:3" x14ac:dyDescent="0.3">
      <c r="C44" s="17" t="s">
        <v>19</v>
      </c>
    </row>
    <row r="45" spans="3:3" x14ac:dyDescent="0.3">
      <c r="C45" s="17" t="s">
        <v>20</v>
      </c>
    </row>
    <row r="46" spans="3:3" x14ac:dyDescent="0.3">
      <c r="C46" s="14"/>
    </row>
    <row r="47" spans="3:3" x14ac:dyDescent="0.3">
      <c r="C47" s="18" t="s">
        <v>21</v>
      </c>
    </row>
    <row r="48" spans="3:3" x14ac:dyDescent="0.3">
      <c r="C48" s="14"/>
    </row>
    <row r="49" spans="3:3" ht="46.3" x14ac:dyDescent="0.3">
      <c r="C49" s="189" t="s">
        <v>363</v>
      </c>
    </row>
    <row r="50" spans="3:3" x14ac:dyDescent="0.3">
      <c r="C50" s="14"/>
    </row>
    <row r="51" spans="3:3" ht="30.9" x14ac:dyDescent="0.3">
      <c r="C51" s="192" t="s">
        <v>364</v>
      </c>
    </row>
    <row r="52" spans="3:3" x14ac:dyDescent="0.3">
      <c r="C52" s="14"/>
    </row>
    <row r="53" spans="3:3" x14ac:dyDescent="0.3">
      <c r="C53" s="14" t="s">
        <v>22</v>
      </c>
    </row>
    <row r="54" spans="3:3" x14ac:dyDescent="0.3">
      <c r="C54" s="14"/>
    </row>
    <row r="55" spans="3:3" ht="30.9" x14ac:dyDescent="0.3">
      <c r="C55" s="14" t="s">
        <v>23</v>
      </c>
    </row>
    <row r="56" spans="3:3" x14ac:dyDescent="0.3">
      <c r="C56" s="14"/>
    </row>
    <row r="57" spans="3:3" x14ac:dyDescent="0.3">
      <c r="C57" s="18" t="s">
        <v>24</v>
      </c>
    </row>
    <row r="58" spans="3:3" x14ac:dyDescent="0.3">
      <c r="C58" s="14"/>
    </row>
    <row r="59" spans="3:3" ht="30.9" x14ac:dyDescent="0.3">
      <c r="C59" s="14" t="s">
        <v>25</v>
      </c>
    </row>
    <row r="60" spans="3:3" x14ac:dyDescent="0.3">
      <c r="C60" s="14"/>
    </row>
    <row r="61" spans="3:3" x14ac:dyDescent="0.3">
      <c r="C61" s="14" t="s">
        <v>26</v>
      </c>
    </row>
    <row r="62" spans="3:3" x14ac:dyDescent="0.3">
      <c r="C62" s="14"/>
    </row>
    <row r="63" spans="3:3" x14ac:dyDescent="0.3">
      <c r="C63" s="14" t="s">
        <v>27</v>
      </c>
    </row>
    <row r="64" spans="3:3" x14ac:dyDescent="0.3">
      <c r="C64" s="14"/>
    </row>
    <row r="65" spans="3:3" ht="30.9" x14ac:dyDescent="0.3">
      <c r="C65" s="14" t="s">
        <v>28</v>
      </c>
    </row>
    <row r="66" spans="3:3" x14ac:dyDescent="0.3">
      <c r="C66" s="14"/>
    </row>
    <row r="67" spans="3:3" ht="30.9" x14ac:dyDescent="0.3">
      <c r="C67" s="14" t="s">
        <v>29</v>
      </c>
    </row>
    <row r="68" spans="3:3" x14ac:dyDescent="0.3">
      <c r="C68" s="14"/>
    </row>
    <row r="69" spans="3:3" x14ac:dyDescent="0.3">
      <c r="C69" s="18" t="s">
        <v>30</v>
      </c>
    </row>
    <row r="70" spans="3:3" x14ac:dyDescent="0.3">
      <c r="C70" s="14"/>
    </row>
    <row r="71" spans="3:3" x14ac:dyDescent="0.3">
      <c r="C71" s="14" t="s">
        <v>31</v>
      </c>
    </row>
    <row r="72" spans="3:3" x14ac:dyDescent="0.3">
      <c r="C72" s="14"/>
    </row>
    <row r="73" spans="3:3" x14ac:dyDescent="0.3">
      <c r="C73" s="14" t="s">
        <v>32</v>
      </c>
    </row>
    <row r="74" spans="3:3" x14ac:dyDescent="0.3">
      <c r="C74" s="14"/>
    </row>
    <row r="75" spans="3:3" x14ac:dyDescent="0.3">
      <c r="C75" s="14" t="s">
        <v>33</v>
      </c>
    </row>
    <row r="76" spans="3:3" x14ac:dyDescent="0.3">
      <c r="C76" s="14"/>
    </row>
    <row r="77" spans="3:3" x14ac:dyDescent="0.3">
      <c r="C77" s="14" t="s">
        <v>34</v>
      </c>
    </row>
    <row r="78" spans="3:3" x14ac:dyDescent="0.3">
      <c r="C78" s="14"/>
    </row>
    <row r="79" spans="3:3" x14ac:dyDescent="0.3">
      <c r="C79" s="14" t="s">
        <v>35</v>
      </c>
    </row>
    <row r="80" spans="3:3" x14ac:dyDescent="0.3">
      <c r="C80" s="14"/>
    </row>
    <row r="81" spans="3:3" x14ac:dyDescent="0.3">
      <c r="C81" s="14" t="s">
        <v>36</v>
      </c>
    </row>
    <row r="82" spans="3:3" x14ac:dyDescent="0.3">
      <c r="C82" s="14"/>
    </row>
    <row r="83" spans="3:3" ht="30.9" x14ac:dyDescent="0.3">
      <c r="C83" s="14" t="s">
        <v>37</v>
      </c>
    </row>
    <row r="84" spans="3:3" x14ac:dyDescent="0.3">
      <c r="C84" s="14"/>
    </row>
    <row r="85" spans="3:3" x14ac:dyDescent="0.3">
      <c r="C85" s="14" t="s">
        <v>38</v>
      </c>
    </row>
    <row r="86" spans="3:3" x14ac:dyDescent="0.3">
      <c r="C86" s="14"/>
    </row>
    <row r="87" spans="3:3" x14ac:dyDescent="0.3">
      <c r="C87" s="18" t="s">
        <v>39</v>
      </c>
    </row>
    <row r="88" spans="3:3" x14ac:dyDescent="0.3">
      <c r="C88" s="14"/>
    </row>
    <row r="89" spans="3:3" x14ac:dyDescent="0.3">
      <c r="C89" s="14" t="s">
        <v>40</v>
      </c>
    </row>
    <row r="90" spans="3:3" x14ac:dyDescent="0.3">
      <c r="C90" s="14"/>
    </row>
    <row r="91" spans="3:3" ht="46.3" x14ac:dyDescent="0.3">
      <c r="C91" s="14" t="s">
        <v>41</v>
      </c>
    </row>
    <row r="92" spans="3:3" x14ac:dyDescent="0.3">
      <c r="C92" s="14"/>
    </row>
    <row r="93" spans="3:3" x14ac:dyDescent="0.3">
      <c r="C93" s="14" t="s">
        <v>42</v>
      </c>
    </row>
    <row r="94" spans="3:3" x14ac:dyDescent="0.3">
      <c r="C94" s="14"/>
    </row>
    <row r="95" spans="3:3" x14ac:dyDescent="0.3">
      <c r="C95" s="14" t="s">
        <v>43</v>
      </c>
    </row>
    <row r="96" spans="3:3" x14ac:dyDescent="0.3">
      <c r="C96" s="14"/>
    </row>
    <row r="97" spans="3:3" x14ac:dyDescent="0.3">
      <c r="C97" s="18" t="s">
        <v>44</v>
      </c>
    </row>
    <row r="98" spans="3:3" x14ac:dyDescent="0.3">
      <c r="C98" s="14"/>
    </row>
    <row r="99" spans="3:3" ht="30.9" x14ac:dyDescent="0.3">
      <c r="C99" s="14" t="s">
        <v>45</v>
      </c>
    </row>
    <row r="100" spans="3:3" x14ac:dyDescent="0.3">
      <c r="C100" s="14"/>
    </row>
    <row r="101" spans="3:3" ht="46.3" x14ac:dyDescent="0.3">
      <c r="C101" s="14" t="s">
        <v>46</v>
      </c>
    </row>
    <row r="102" spans="3:3" x14ac:dyDescent="0.3">
      <c r="C102" s="14"/>
    </row>
    <row r="103" spans="3:3" ht="46.3" x14ac:dyDescent="0.3">
      <c r="C103" s="14" t="s">
        <v>47</v>
      </c>
    </row>
    <row r="104" spans="3:3" x14ac:dyDescent="0.3">
      <c r="C104" s="14"/>
    </row>
    <row r="105" spans="3:3" ht="30.9" x14ac:dyDescent="0.3">
      <c r="C105" s="14" t="s">
        <v>48</v>
      </c>
    </row>
    <row r="106" spans="3:3" x14ac:dyDescent="0.3">
      <c r="C106" s="14"/>
    </row>
    <row r="107" spans="3:3" x14ac:dyDescent="0.3">
      <c r="C107" s="18" t="s">
        <v>49</v>
      </c>
    </row>
    <row r="108" spans="3:3" x14ac:dyDescent="0.3">
      <c r="C108" s="14"/>
    </row>
    <row r="109" spans="3:3" x14ac:dyDescent="0.3">
      <c r="C109" s="14" t="s">
        <v>50</v>
      </c>
    </row>
    <row r="110" spans="3:3" x14ac:dyDescent="0.3">
      <c r="C110" s="14"/>
    </row>
    <row r="111" spans="3:3" ht="30.9" x14ac:dyDescent="0.3">
      <c r="C111" s="14" t="s">
        <v>51</v>
      </c>
    </row>
    <row r="112" spans="3:3" x14ac:dyDescent="0.3">
      <c r="C112" s="14"/>
    </row>
    <row r="113" spans="3:3" x14ac:dyDescent="0.3">
      <c r="C113" s="14" t="s">
        <v>52</v>
      </c>
    </row>
    <row r="114" spans="3:3" x14ac:dyDescent="0.3">
      <c r="C114" s="14"/>
    </row>
    <row r="115" spans="3:3" ht="30.9" x14ac:dyDescent="0.3">
      <c r="C115" s="14" t="s">
        <v>53</v>
      </c>
    </row>
    <row r="116" spans="3:3" x14ac:dyDescent="0.3">
      <c r="C116" s="14"/>
    </row>
    <row r="117" spans="3:3" ht="30.9" x14ac:dyDescent="0.3">
      <c r="C117" s="14" t="s">
        <v>54</v>
      </c>
    </row>
    <row r="118" spans="3:3" x14ac:dyDescent="0.3">
      <c r="C118" s="14"/>
    </row>
    <row r="119" spans="3:3" ht="30" x14ac:dyDescent="0.3">
      <c r="C119" s="18" t="s">
        <v>55</v>
      </c>
    </row>
    <row r="120" spans="3:3" x14ac:dyDescent="0.3">
      <c r="C120" s="14"/>
    </row>
    <row r="121" spans="3:3" x14ac:dyDescent="0.3">
      <c r="C121" s="14" t="s">
        <v>56</v>
      </c>
    </row>
    <row r="122" spans="3:3" x14ac:dyDescent="0.3">
      <c r="C122" s="14"/>
    </row>
    <row r="123" spans="3:3" ht="30.9" x14ac:dyDescent="0.3">
      <c r="C123" s="14" t="s">
        <v>57</v>
      </c>
    </row>
    <row r="124" spans="3:3" x14ac:dyDescent="0.3">
      <c r="C124" s="14"/>
    </row>
    <row r="125" spans="3:3" x14ac:dyDescent="0.3">
      <c r="C125" s="14" t="s">
        <v>58</v>
      </c>
    </row>
    <row r="126" spans="3:3" x14ac:dyDescent="0.3">
      <c r="C126" s="14"/>
    </row>
    <row r="127" spans="3:3" x14ac:dyDescent="0.3">
      <c r="C127" s="14" t="s">
        <v>59</v>
      </c>
    </row>
    <row r="128" spans="3:3" x14ac:dyDescent="0.3">
      <c r="C128" s="14"/>
    </row>
    <row r="129" spans="3:3" x14ac:dyDescent="0.3">
      <c r="C129" s="14" t="s">
        <v>60</v>
      </c>
    </row>
    <row r="130" spans="3:3" x14ac:dyDescent="0.3">
      <c r="C130" s="14"/>
    </row>
    <row r="131" spans="3:3" x14ac:dyDescent="0.3">
      <c r="C131" s="14" t="s">
        <v>61</v>
      </c>
    </row>
    <row r="132" spans="3:3" x14ac:dyDescent="0.3">
      <c r="C132" s="14"/>
    </row>
    <row r="133" spans="3:3" ht="30.9" x14ac:dyDescent="0.3">
      <c r="C133" s="14" t="s">
        <v>62</v>
      </c>
    </row>
    <row r="134" spans="3:3" x14ac:dyDescent="0.3">
      <c r="C134" s="14"/>
    </row>
    <row r="135" spans="3:3" ht="46.3" x14ac:dyDescent="0.3">
      <c r="C135" s="14" t="s">
        <v>63</v>
      </c>
    </row>
    <row r="136" spans="3:3" x14ac:dyDescent="0.3">
      <c r="C136" s="14"/>
    </row>
    <row r="137" spans="3:3" ht="46.3" x14ac:dyDescent="0.3">
      <c r="C137" s="14" t="s">
        <v>64</v>
      </c>
    </row>
    <row r="138" spans="3:3" x14ac:dyDescent="0.3">
      <c r="C138" s="14"/>
    </row>
    <row r="139" spans="3:3" ht="46.3" x14ac:dyDescent="0.3">
      <c r="C139" s="15" t="s">
        <v>65</v>
      </c>
    </row>
    <row r="140" spans="3:3" x14ac:dyDescent="0.3">
      <c r="C140" s="14"/>
    </row>
    <row r="141" spans="3:3" x14ac:dyDescent="0.3">
      <c r="C141" s="17" t="s">
        <v>66</v>
      </c>
    </row>
    <row r="142" spans="3:3" x14ac:dyDescent="0.3">
      <c r="C142" s="14"/>
    </row>
    <row r="143" spans="3:3" ht="30.9" x14ac:dyDescent="0.3">
      <c r="C143" s="14" t="s">
        <v>67</v>
      </c>
    </row>
    <row r="144" spans="3:3" x14ac:dyDescent="0.3">
      <c r="C144" s="14"/>
    </row>
    <row r="145" spans="3:3" ht="30.9" x14ac:dyDescent="0.3">
      <c r="C145" s="14" t="s">
        <v>68</v>
      </c>
    </row>
    <row r="146" spans="3:3" x14ac:dyDescent="0.3">
      <c r="C146" s="14"/>
    </row>
    <row r="147" spans="3:3" ht="30.9" x14ac:dyDescent="0.3">
      <c r="C147" s="14" t="s">
        <v>69</v>
      </c>
    </row>
    <row r="148" spans="3:3" x14ac:dyDescent="0.3">
      <c r="C148" s="14"/>
    </row>
    <row r="149" spans="3:3" x14ac:dyDescent="0.3">
      <c r="C149" s="14" t="s">
        <v>70</v>
      </c>
    </row>
    <row r="150" spans="3:3" x14ac:dyDescent="0.3">
      <c r="C150" s="14"/>
    </row>
    <row r="151" spans="3:3" ht="46.3" x14ac:dyDescent="0.3">
      <c r="C151" s="14" t="s">
        <v>71</v>
      </c>
    </row>
    <row r="152" spans="3:3" x14ac:dyDescent="0.3">
      <c r="C152" s="14"/>
    </row>
    <row r="153" spans="3:3" ht="61.75" x14ac:dyDescent="0.3">
      <c r="C153" s="15" t="s">
        <v>72</v>
      </c>
    </row>
    <row r="154" spans="3:3" x14ac:dyDescent="0.3">
      <c r="C154" s="14"/>
    </row>
    <row r="155" spans="3:3" ht="46.3" x14ac:dyDescent="0.3">
      <c r="C155" s="15" t="s">
        <v>73</v>
      </c>
    </row>
    <row r="156" spans="3:3" x14ac:dyDescent="0.3">
      <c r="C156" s="14"/>
    </row>
    <row r="157" spans="3:3" x14ac:dyDescent="0.3">
      <c r="C157" s="18" t="s">
        <v>74</v>
      </c>
    </row>
    <row r="158" spans="3:3" x14ac:dyDescent="0.3">
      <c r="C158" s="14"/>
    </row>
    <row r="159" spans="3:3" ht="46.3" x14ac:dyDescent="0.3">
      <c r="C159" s="14" t="s">
        <v>75</v>
      </c>
    </row>
    <row r="160" spans="3:3" x14ac:dyDescent="0.3">
      <c r="C160" s="14"/>
    </row>
    <row r="161" spans="3:3" x14ac:dyDescent="0.3">
      <c r="C161" s="17" t="s">
        <v>76</v>
      </c>
    </row>
    <row r="162" spans="3:3" x14ac:dyDescent="0.3">
      <c r="C162" s="14"/>
    </row>
    <row r="163" spans="3:3" ht="30.9" x14ac:dyDescent="0.3">
      <c r="C163" s="14" t="s">
        <v>77</v>
      </c>
    </row>
    <row r="164" spans="3:3" x14ac:dyDescent="0.3">
      <c r="C164" s="14"/>
    </row>
    <row r="165" spans="3:3" x14ac:dyDescent="0.3">
      <c r="C165" s="14" t="s">
        <v>78</v>
      </c>
    </row>
    <row r="166" spans="3:3" x14ac:dyDescent="0.3">
      <c r="C166" s="14"/>
    </row>
    <row r="167" spans="3:3" x14ac:dyDescent="0.3">
      <c r="C167" s="14" t="s">
        <v>79</v>
      </c>
    </row>
    <row r="168" spans="3:3" x14ac:dyDescent="0.3">
      <c r="C168" s="14"/>
    </row>
    <row r="169" spans="3:3" x14ac:dyDescent="0.3">
      <c r="C169" s="14" t="s">
        <v>80</v>
      </c>
    </row>
    <row r="170" spans="3:3" x14ac:dyDescent="0.3">
      <c r="C170" s="14"/>
    </row>
    <row r="171" spans="3:3" x14ac:dyDescent="0.3">
      <c r="C171" s="14" t="s">
        <v>81</v>
      </c>
    </row>
    <row r="172" spans="3:3" x14ac:dyDescent="0.3">
      <c r="C172" s="14"/>
    </row>
    <row r="173" spans="3:3" ht="30.9" x14ac:dyDescent="0.3">
      <c r="C173" s="14" t="s">
        <v>82</v>
      </c>
    </row>
    <row r="174" spans="3:3" x14ac:dyDescent="0.3">
      <c r="C174" s="14"/>
    </row>
    <row r="175" spans="3:3" ht="30.9" x14ac:dyDescent="0.3">
      <c r="C175" s="14" t="s">
        <v>83</v>
      </c>
    </row>
    <row r="176" spans="3:3" x14ac:dyDescent="0.3">
      <c r="C176" s="14"/>
    </row>
    <row r="177" spans="3:3" x14ac:dyDescent="0.3">
      <c r="C177" s="14" t="s">
        <v>84</v>
      </c>
    </row>
    <row r="178" spans="3:3" x14ac:dyDescent="0.3">
      <c r="C178" s="14"/>
    </row>
    <row r="179" spans="3:3" x14ac:dyDescent="0.3">
      <c r="C179" s="14" t="s">
        <v>85</v>
      </c>
    </row>
    <row r="180" spans="3:3" x14ac:dyDescent="0.3">
      <c r="C180" s="14"/>
    </row>
    <row r="181" spans="3:3" ht="30.9" x14ac:dyDescent="0.3">
      <c r="C181" s="14" t="s">
        <v>86</v>
      </c>
    </row>
    <row r="182" spans="3:3" x14ac:dyDescent="0.3">
      <c r="C182" s="14"/>
    </row>
    <row r="183" spans="3:3" x14ac:dyDescent="0.3">
      <c r="C183" s="14" t="s">
        <v>87</v>
      </c>
    </row>
    <row r="184" spans="3:3" x14ac:dyDescent="0.3">
      <c r="C184" s="14"/>
    </row>
    <row r="185" spans="3:3" x14ac:dyDescent="0.3">
      <c r="C185" s="14" t="s">
        <v>88</v>
      </c>
    </row>
    <row r="186" spans="3:3" x14ac:dyDescent="0.3">
      <c r="C186" s="14"/>
    </row>
    <row r="187" spans="3:3" x14ac:dyDescent="0.3">
      <c r="C187" s="14" t="s">
        <v>89</v>
      </c>
    </row>
    <row r="188" spans="3:3" x14ac:dyDescent="0.3">
      <c r="C188" s="14"/>
    </row>
    <row r="189" spans="3:3" x14ac:dyDescent="0.3">
      <c r="C189" s="14" t="s">
        <v>90</v>
      </c>
    </row>
    <row r="190" spans="3:3" x14ac:dyDescent="0.3">
      <c r="C190" s="14"/>
    </row>
    <row r="191" spans="3:3" x14ac:dyDescent="0.3">
      <c r="C191" s="14" t="s">
        <v>91</v>
      </c>
    </row>
    <row r="192" spans="3:3" x14ac:dyDescent="0.3">
      <c r="C192" s="14"/>
    </row>
    <row r="193" spans="3:3" x14ac:dyDescent="0.3">
      <c r="C193" s="14" t="s">
        <v>92</v>
      </c>
    </row>
    <row r="194" spans="3:3" x14ac:dyDescent="0.3">
      <c r="C194" s="14"/>
    </row>
    <row r="195" spans="3:3" x14ac:dyDescent="0.3">
      <c r="C195" s="14" t="s">
        <v>93</v>
      </c>
    </row>
    <row r="196" spans="3:3" x14ac:dyDescent="0.3">
      <c r="C196" s="14"/>
    </row>
    <row r="197" spans="3:3" x14ac:dyDescent="0.3">
      <c r="C197" s="14" t="s">
        <v>94</v>
      </c>
    </row>
    <row r="198" spans="3:3" x14ac:dyDescent="0.3">
      <c r="C198" s="14"/>
    </row>
    <row r="199" spans="3:3" x14ac:dyDescent="0.3">
      <c r="C199" s="14" t="s">
        <v>95</v>
      </c>
    </row>
    <row r="200" spans="3:3" x14ac:dyDescent="0.3">
      <c r="C200" s="14"/>
    </row>
    <row r="201" spans="3:3" ht="46.3" x14ac:dyDescent="0.3">
      <c r="C201" s="15" t="s">
        <v>96</v>
      </c>
    </row>
    <row r="202" spans="3:3" x14ac:dyDescent="0.3">
      <c r="C202" s="14"/>
    </row>
    <row r="203" spans="3:3" x14ac:dyDescent="0.3">
      <c r="C203" s="14" t="s">
        <v>97</v>
      </c>
    </row>
    <row r="204" spans="3:3" x14ac:dyDescent="0.3">
      <c r="C204" s="14"/>
    </row>
    <row r="205" spans="3:3" x14ac:dyDescent="0.3">
      <c r="C205" s="14"/>
    </row>
    <row r="206" spans="3:3" x14ac:dyDescent="0.3">
      <c r="C206" s="14"/>
    </row>
    <row r="207" spans="3:3" x14ac:dyDescent="0.3">
      <c r="C207" s="14"/>
    </row>
    <row r="208" spans="3:3" x14ac:dyDescent="0.3">
      <c r="C208" s="14"/>
    </row>
    <row r="209" spans="3:3" x14ac:dyDescent="0.3">
      <c r="C209" s="14"/>
    </row>
    <row r="210" spans="3:3" x14ac:dyDescent="0.3">
      <c r="C210" s="14"/>
    </row>
    <row r="211" spans="3:3" x14ac:dyDescent="0.3">
      <c r="C211" s="14"/>
    </row>
    <row r="212" spans="3:3" x14ac:dyDescent="0.3">
      <c r="C212" s="14"/>
    </row>
    <row r="213" spans="3:3" x14ac:dyDescent="0.3">
      <c r="C213" s="14"/>
    </row>
    <row r="214" spans="3:3" x14ac:dyDescent="0.3">
      <c r="C214" s="14"/>
    </row>
    <row r="215" spans="3:3" x14ac:dyDescent="0.3">
      <c r="C215" s="14"/>
    </row>
    <row r="216" spans="3:3" x14ac:dyDescent="0.3">
      <c r="C216" s="14"/>
    </row>
    <row r="217" spans="3:3" x14ac:dyDescent="0.3">
      <c r="C217" s="14"/>
    </row>
    <row r="218" spans="3:3" x14ac:dyDescent="0.3">
      <c r="C218" s="14"/>
    </row>
    <row r="219" spans="3:3" x14ac:dyDescent="0.3">
      <c r="C219" s="14"/>
    </row>
    <row r="220" spans="3:3" x14ac:dyDescent="0.3">
      <c r="C220" s="14"/>
    </row>
    <row r="221" spans="3:3" x14ac:dyDescent="0.3">
      <c r="C221" s="14"/>
    </row>
    <row r="222" spans="3:3" x14ac:dyDescent="0.3">
      <c r="C222" s="14"/>
    </row>
    <row r="223" spans="3:3" x14ac:dyDescent="0.3">
      <c r="C223" s="14"/>
    </row>
    <row r="224" spans="3:3" x14ac:dyDescent="0.3">
      <c r="C224" s="14"/>
    </row>
    <row r="225" spans="3:3" x14ac:dyDescent="0.3">
      <c r="C225" s="14"/>
    </row>
    <row r="226" spans="3:3" x14ac:dyDescent="0.3">
      <c r="C226" s="14"/>
    </row>
    <row r="227" spans="3:3" x14ac:dyDescent="0.3">
      <c r="C227" s="14"/>
    </row>
    <row r="228" spans="3:3" x14ac:dyDescent="0.3">
      <c r="C228" s="14"/>
    </row>
    <row r="229" spans="3:3" x14ac:dyDescent="0.3">
      <c r="C229" s="14"/>
    </row>
    <row r="230" spans="3:3" x14ac:dyDescent="0.3">
      <c r="C230" s="14"/>
    </row>
    <row r="231" spans="3:3" x14ac:dyDescent="0.3">
      <c r="C231" s="14"/>
    </row>
    <row r="232" spans="3:3" x14ac:dyDescent="0.3">
      <c r="C232" s="14"/>
    </row>
    <row r="233" spans="3:3" x14ac:dyDescent="0.3">
      <c r="C233" s="14"/>
    </row>
    <row r="234" spans="3:3" x14ac:dyDescent="0.3">
      <c r="C234" s="14"/>
    </row>
    <row r="235" spans="3:3" x14ac:dyDescent="0.3">
      <c r="C235" s="14"/>
    </row>
    <row r="236" spans="3:3" x14ac:dyDescent="0.3">
      <c r="C236" s="14"/>
    </row>
    <row r="237" spans="3:3" ht="30.9" x14ac:dyDescent="0.3">
      <c r="C237" s="14" t="s">
        <v>98</v>
      </c>
    </row>
  </sheetData>
  <sheetProtection password="8914" sheet="1" objects="1" scenarios="1"/>
  <mergeCells count="1">
    <mergeCell ref="B2:C2"/>
  </mergeCells>
  <conditionalFormatting sqref="B6:B7">
    <cfRule type="expression" dxfId="51" priority="4" stopIfTrue="1">
      <formula>AND((SUM(КолвоПроцедур,КоллективныеДозы)-MAX(КолвоПроцедур,КоллективныеДозы))=0,КоллективныеДозы&lt;&gt;КолвоПроцедур)</formula>
    </cfRule>
  </conditionalFormatting>
  <conditionalFormatting sqref="B6:B7">
    <cfRule type="cellIs" dxfId="50" priority="3" stopIfTrue="1" operator="greaterThan">
      <formula>B$16</formula>
    </cfRule>
  </conditionalFormatting>
  <conditionalFormatting sqref="B5">
    <cfRule type="cellIs" dxfId="49" priority="2" stopIfTrue="1" operator="greaterThan">
      <formula>$M5</formula>
    </cfRule>
  </conditionalFormatting>
  <conditionalFormatting sqref="B5">
    <cfRule type="expression" dxfId="48" priority="1">
      <formula>AND(A5&lt;&gt;0,ISBLANK(B5))</formula>
    </cfRule>
  </conditionalFormatting>
  <dataValidations count="1">
    <dataValidation type="whole" allowBlank="1" showInputMessage="1" showErrorMessage="1" sqref="B5:B10">
      <formula1>0</formula1>
      <formula2>1000000</formula2>
    </dataValidation>
  </dataValidations>
  <hyperlinks>
    <hyperlink ref="C13" r:id="rId1"/>
    <hyperlink ref="C42" r:id="rId2"/>
  </hyperlinks>
  <pageMargins left="0.7" right="0.7" top="0.75" bottom="0.75" header="0.3" footer="0.3"/>
  <pageSetup paperSize="9" scale="51" firstPageNumber="2147483648" fitToHeight="0"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4:N60"/>
  <sheetViews>
    <sheetView showGridLines="0" zoomScaleNormal="100" workbookViewId="0">
      <selection activeCell="I25" sqref="I25"/>
    </sheetView>
  </sheetViews>
  <sheetFormatPr defaultColWidth="8" defaultRowHeight="12.9" x14ac:dyDescent="0.35"/>
  <cols>
    <col min="1" max="1" width="45" style="225" customWidth="1"/>
    <col min="2" max="2" width="5.61328125" style="208" customWidth="1"/>
    <col min="3" max="8" width="10.69140625" style="208" customWidth="1"/>
    <col min="9" max="9" width="11.23046875" style="208" customWidth="1"/>
    <col min="10" max="10" width="8.69140625" style="208" customWidth="1"/>
    <col min="11" max="11" width="13.3046875" style="208" customWidth="1"/>
    <col min="12" max="12" width="11.921875" style="208" customWidth="1"/>
    <col min="13" max="13" width="5.23046875" style="225" customWidth="1"/>
    <col min="14" max="16384" width="8" style="225"/>
  </cols>
  <sheetData>
    <row r="4" spans="1:13" ht="18" customHeight="1" x14ac:dyDescent="0.35">
      <c r="A4" s="343" t="s">
        <v>379</v>
      </c>
      <c r="B4" s="343"/>
      <c r="C4" s="343"/>
      <c r="D4" s="343"/>
      <c r="E4" s="343"/>
      <c r="F4" s="343"/>
      <c r="G4" s="343"/>
      <c r="H4" s="343"/>
      <c r="I4" s="343"/>
      <c r="J4" s="343"/>
      <c r="K4" s="343"/>
      <c r="L4" s="343"/>
    </row>
    <row r="5" spans="1:13" ht="12.55" customHeight="1" x14ac:dyDescent="0.35">
      <c r="A5" s="235"/>
      <c r="B5" s="234"/>
      <c r="C5" s="234"/>
      <c r="D5" s="234"/>
      <c r="E5" s="234"/>
      <c r="F5" s="234"/>
      <c r="G5" s="234"/>
      <c r="H5" s="234"/>
      <c r="I5" s="234"/>
      <c r="L5" s="206" t="s">
        <v>371</v>
      </c>
    </row>
    <row r="6" spans="1:13" x14ac:dyDescent="0.35">
      <c r="A6" s="207" t="s">
        <v>228</v>
      </c>
    </row>
    <row r="7" spans="1:13" s="208" customFormat="1" ht="15.45" x14ac:dyDescent="0.35">
      <c r="A7" s="351"/>
      <c r="B7" s="351" t="s">
        <v>140</v>
      </c>
      <c r="C7" s="233" t="s">
        <v>218</v>
      </c>
      <c r="D7" s="232"/>
      <c r="E7" s="232"/>
      <c r="F7" s="232"/>
      <c r="G7" s="232"/>
      <c r="H7" s="232"/>
      <c r="I7" s="232"/>
      <c r="J7" s="232"/>
      <c r="K7" s="344" t="s">
        <v>378</v>
      </c>
      <c r="L7" s="344" t="s">
        <v>377</v>
      </c>
      <c r="M7" s="226"/>
    </row>
    <row r="8" spans="1:13" s="208" customFormat="1" ht="25.3" customHeight="1" x14ac:dyDescent="0.35">
      <c r="A8" s="352"/>
      <c r="B8" s="352"/>
      <c r="C8" s="344" t="s">
        <v>255</v>
      </c>
      <c r="D8" s="344"/>
      <c r="E8" s="344" t="s">
        <v>256</v>
      </c>
      <c r="F8" s="344"/>
      <c r="G8" s="344" t="s">
        <v>257</v>
      </c>
      <c r="H8" s="344" t="s">
        <v>258</v>
      </c>
      <c r="I8" s="346" t="s">
        <v>380</v>
      </c>
      <c r="J8" s="344" t="s">
        <v>374</v>
      </c>
      <c r="K8" s="344"/>
      <c r="L8" s="344"/>
      <c r="M8" s="226"/>
    </row>
    <row r="9" spans="1:13" s="208" customFormat="1" ht="25.75" customHeight="1" x14ac:dyDescent="0.35">
      <c r="A9" s="353"/>
      <c r="B9" s="353"/>
      <c r="C9" s="250" t="s">
        <v>381</v>
      </c>
      <c r="D9" s="209" t="s">
        <v>262</v>
      </c>
      <c r="E9" s="250" t="s">
        <v>381</v>
      </c>
      <c r="F9" s="209" t="s">
        <v>262</v>
      </c>
      <c r="G9" s="344"/>
      <c r="H9" s="344"/>
      <c r="I9" s="344"/>
      <c r="J9" s="344"/>
      <c r="K9" s="344"/>
      <c r="L9" s="344"/>
      <c r="M9" s="226"/>
    </row>
    <row r="10" spans="1:13" s="208" customFormat="1" ht="15.45" x14ac:dyDescent="0.35">
      <c r="A10" s="210">
        <v>1</v>
      </c>
      <c r="B10" s="210">
        <v>2</v>
      </c>
      <c r="C10" s="255">
        <v>3</v>
      </c>
      <c r="D10" s="255">
        <v>4</v>
      </c>
      <c r="E10" s="255">
        <v>5</v>
      </c>
      <c r="F10" s="255">
        <v>6</v>
      </c>
      <c r="G10" s="255">
        <v>7</v>
      </c>
      <c r="H10" s="255">
        <v>8</v>
      </c>
      <c r="I10" s="255">
        <v>9</v>
      </c>
      <c r="J10" s="255">
        <v>10</v>
      </c>
      <c r="K10" s="255">
        <v>11</v>
      </c>
      <c r="L10" s="255">
        <v>12</v>
      </c>
      <c r="M10" s="226"/>
    </row>
    <row r="11" spans="1:13" s="208" customFormat="1" ht="15" customHeight="1" x14ac:dyDescent="0.35">
      <c r="A11" s="211" t="s">
        <v>283</v>
      </c>
      <c r="B11" s="255">
        <v>1</v>
      </c>
      <c r="C11" s="238"/>
      <c r="D11" s="231">
        <f>D12</f>
        <v>0</v>
      </c>
      <c r="E11" s="231">
        <f>IFERROR(('2200'!C11)+('2400'!C11),"")</f>
        <v>0</v>
      </c>
      <c r="F11" s="231">
        <f>IFERROR(('2200'!D11-'2200'!D12)+('2300'!D11-'2400'!D12),"")</f>
        <v>0</v>
      </c>
      <c r="G11" s="231">
        <f>IFERROR('2200'!E11+'2400'!E11,"")</f>
        <v>0</v>
      </c>
      <c r="H11" s="231">
        <f>IFERROR(SUM('2200'!F11:G11)+SUM('2400'!F11:G11)+SUM('2200'!F13:G13)+SUM('2400'!F13:G13)+SUM('2200'!F15:G15)+SUM('2400'!F15:G15),"")</f>
        <v>0</v>
      </c>
      <c r="I11" s="231">
        <f>IFERROR(SUM('2200'!H11:K11)+SUM('2400'!H11:K11)+'2200'!H13+'2200'!J13+'2400'!H13+'2400'!J13+'2200'!H15+'2200'!J15+'2400'!H15+'2400'!J15,"")</f>
        <v>0</v>
      </c>
      <c r="J11" s="231">
        <f>IFERROR('2200'!L11+'2400'!L11+'2200'!L13+'2400'!L13+'2200'!L15+'2400'!L15,"")</f>
        <v>0</v>
      </c>
      <c r="K11" s="227">
        <f>SUM(C11:J11)</f>
        <v>0</v>
      </c>
      <c r="L11" s="227">
        <f>'2200'!N11+'2400'!N11+'2200'!N13+'2400'!N13+'2200'!N15+'2400'!N15</f>
        <v>0</v>
      </c>
      <c r="M11" s="243"/>
    </row>
    <row r="12" spans="1:13" s="208" customFormat="1" ht="15" customHeight="1" x14ac:dyDescent="0.35">
      <c r="A12" s="215" t="s">
        <v>375</v>
      </c>
      <c r="B12" s="255">
        <v>2</v>
      </c>
      <c r="C12" s="238"/>
      <c r="D12" s="230">
        <f>IFERROR('2200'!D12+'2400'!D12,"")</f>
        <v>0</v>
      </c>
      <c r="E12" s="230">
        <f>IFERROR('2200'!C12+'2400'!C12,"")</f>
        <v>0</v>
      </c>
      <c r="F12" s="237"/>
      <c r="G12" s="230" t="s">
        <v>156</v>
      </c>
      <c r="H12" s="230" t="s">
        <v>156</v>
      </c>
      <c r="I12" s="230" t="s">
        <v>156</v>
      </c>
      <c r="J12" s="230" t="s">
        <v>156</v>
      </c>
      <c r="K12" s="227">
        <f>SUM(C12:J12)</f>
        <v>0</v>
      </c>
      <c r="L12" s="227">
        <f>('2200'!N12+'2400'!N12)</f>
        <v>0</v>
      </c>
      <c r="M12" s="226"/>
    </row>
    <row r="13" spans="1:13" s="208" customFormat="1" ht="15" customHeight="1" x14ac:dyDescent="0.35">
      <c r="A13" s="211" t="s">
        <v>286</v>
      </c>
      <c r="B13" s="255">
        <v>3</v>
      </c>
      <c r="C13" s="239"/>
      <c r="D13" s="237"/>
      <c r="E13" s="229">
        <f>IFERROR(SUM('2200'!C17:C18)+SUM('2400'!C17:C18),"")</f>
        <v>0</v>
      </c>
      <c r="F13" s="229">
        <f>IFERROR(SUM('2200'!D17:D18)+SUM('2400'!D17:D18),"")</f>
        <v>0</v>
      </c>
      <c r="G13" s="229">
        <f>IFERROR(SUM('2200'!E17:E18)+SUM('2400'!E17:E18),"")</f>
        <v>0</v>
      </c>
      <c r="H13" s="229">
        <f>IFERROR(SUM('2200'!F17:G18)+SUM('2400'!F17:G18),"")</f>
        <v>0</v>
      </c>
      <c r="I13" s="229">
        <f>IFERROR(SUM('2200'!H17:K18)+SUM('2400'!H17:K18),"")</f>
        <v>0</v>
      </c>
      <c r="J13" s="229">
        <f>IFERROR(SUM('2200'!L17:L18)+SUM('2400'!L17:L18),"")</f>
        <v>0</v>
      </c>
      <c r="K13" s="231">
        <f>SUM(D13:J13)</f>
        <v>0</v>
      </c>
      <c r="L13" s="227">
        <f>SUM('2200'!N17:N18)+SUM('2400'!N17:N18)</f>
        <v>0</v>
      </c>
    </row>
    <row r="14" spans="1:13" s="208" customFormat="1" ht="15" customHeight="1" x14ac:dyDescent="0.35">
      <c r="A14" s="211" t="s">
        <v>288</v>
      </c>
      <c r="B14" s="255">
        <v>4</v>
      </c>
      <c r="C14" s="237"/>
      <c r="D14" s="237"/>
      <c r="E14" s="229">
        <f>IFERROR('2200'!C19+'2400'!C19,"")</f>
        <v>0</v>
      </c>
      <c r="F14" s="229">
        <f>IFERROR('2200'!D19+'2400'!D19,"")</f>
        <v>0</v>
      </c>
      <c r="G14" s="229">
        <f>IFERROR('2200'!E19+'2400'!E19,"")</f>
        <v>0</v>
      </c>
      <c r="H14" s="229">
        <f>IFERROR(SUM('2200'!F19:G19)+SUM('2400'!F19:G19),"")</f>
        <v>0</v>
      </c>
      <c r="I14" s="229">
        <f>IFERROR(SUM('2200'!H19:K19)+SUM('2400'!H19:K19),"")</f>
        <v>0</v>
      </c>
      <c r="J14" s="229">
        <f>IFERROR('2200'!L19+'2400'!L19,"")</f>
        <v>0</v>
      </c>
      <c r="K14" s="231">
        <f t="shared" ref="K14:K27" si="0">SUM(C14:J14)</f>
        <v>0</v>
      </c>
      <c r="L14" s="227">
        <f>'2200'!N19+'2400'!N19</f>
        <v>0</v>
      </c>
      <c r="M14" s="226"/>
    </row>
    <row r="15" spans="1:13" s="208" customFormat="1" ht="15" customHeight="1" x14ac:dyDescent="0.35">
      <c r="A15" s="211" t="s">
        <v>289</v>
      </c>
      <c r="B15" s="255">
        <v>5</v>
      </c>
      <c r="C15" s="237"/>
      <c r="D15" s="237"/>
      <c r="E15" s="229">
        <f>IFERROR('2200'!C20+'2400'!C20,"")</f>
        <v>0</v>
      </c>
      <c r="F15" s="229">
        <f>IFERROR('2200'!D20+'2400'!D20,"")</f>
        <v>0</v>
      </c>
      <c r="G15" s="229">
        <f>IFERROR('2200'!E20+'2400'!E20,"")</f>
        <v>0</v>
      </c>
      <c r="H15" s="229">
        <f>IFERROR(SUM('2200'!F20:G20)+SUM('2400'!F20:G20),"")</f>
        <v>0</v>
      </c>
      <c r="I15" s="229">
        <f>IFERROR(SUM('2200'!H20:K20)+SUM('2400'!H20:K20),"")</f>
        <v>0</v>
      </c>
      <c r="J15" s="229">
        <f>IFERROR('2200'!L20+'2400'!L20,"")</f>
        <v>0</v>
      </c>
      <c r="K15" s="231">
        <f t="shared" si="0"/>
        <v>0</v>
      </c>
      <c r="L15" s="227">
        <f>'2200'!N20+'2400'!N20</f>
        <v>0</v>
      </c>
      <c r="M15" s="226"/>
    </row>
    <row r="16" spans="1:13" s="208" customFormat="1" ht="15" customHeight="1" x14ac:dyDescent="0.35">
      <c r="A16" s="211" t="s">
        <v>290</v>
      </c>
      <c r="B16" s="255">
        <v>6</v>
      </c>
      <c r="C16" s="237"/>
      <c r="D16" s="237"/>
      <c r="E16" s="229">
        <f>IFERROR('2200'!C21+'2400'!C21,"")</f>
        <v>0</v>
      </c>
      <c r="F16" s="229">
        <f>IFERROR('2200'!D21+'2400'!D21,"")</f>
        <v>0</v>
      </c>
      <c r="G16" s="229">
        <f>IFERROR('2200'!E21+'2400'!E21,"")</f>
        <v>0</v>
      </c>
      <c r="H16" s="229">
        <f>IFERROR(SUM('2200'!F21:G21)+SUM('2400'!F21:G21),"")</f>
        <v>0</v>
      </c>
      <c r="I16" s="229">
        <f>IFERROR(SUM('2200'!H21:K21)+SUM('2400'!H21:K21),"")</f>
        <v>0</v>
      </c>
      <c r="J16" s="229">
        <f>IFERROR('2200'!L21+'2400'!L21,"")</f>
        <v>0</v>
      </c>
      <c r="K16" s="231">
        <f t="shared" si="0"/>
        <v>0</v>
      </c>
      <c r="L16" s="227">
        <f>'2200'!N21+'2400'!N21</f>
        <v>0</v>
      </c>
      <c r="M16" s="226"/>
    </row>
    <row r="17" spans="1:14" s="208" customFormat="1" ht="15" customHeight="1" x14ac:dyDescent="0.35">
      <c r="A17" s="211" t="s">
        <v>291</v>
      </c>
      <c r="B17" s="255">
        <v>7</v>
      </c>
      <c r="C17" s="237"/>
      <c r="D17" s="237"/>
      <c r="E17" s="229" t="str">
        <f>IFERROR('2200'!C23+'2400'!C23,"")</f>
        <v/>
      </c>
      <c r="F17" s="229">
        <f>IFERROR('2200'!D23+'2400'!D23,"")</f>
        <v>0</v>
      </c>
      <c r="G17" s="237"/>
      <c r="H17" s="229">
        <f>IFERROR(SUM('2200'!F23:G23)+SUM('2400'!F23:G23),"")</f>
        <v>0</v>
      </c>
      <c r="I17" s="229">
        <f>IFERROR(SUM('2200'!H23:K23)+SUM('2400'!H23:K23),"")</f>
        <v>0</v>
      </c>
      <c r="J17" s="229">
        <f>IFERROR('2200'!L23+'2400'!L23,"")</f>
        <v>0</v>
      </c>
      <c r="K17" s="231">
        <f t="shared" si="0"/>
        <v>0</v>
      </c>
      <c r="L17" s="227">
        <f>'2200'!N23+'2400'!N23</f>
        <v>0</v>
      </c>
      <c r="M17" s="226"/>
    </row>
    <row r="18" spans="1:14" s="208" customFormat="1" ht="15" customHeight="1" x14ac:dyDescent="0.35">
      <c r="A18" s="211" t="s">
        <v>376</v>
      </c>
      <c r="B18" s="255">
        <v>8</v>
      </c>
      <c r="C18" s="237"/>
      <c r="D18" s="237"/>
      <c r="E18" s="229" t="str">
        <f>IFERROR('2200'!C24+'2400'!C24,"")</f>
        <v/>
      </c>
      <c r="F18" s="229">
        <f>IFERROR('2200'!D24+'2400'!D24,"")</f>
        <v>0</v>
      </c>
      <c r="G18" s="237"/>
      <c r="H18" s="229">
        <f>IFERROR(SUM('2200'!F24:G24)+SUM('2400'!F24:G24),"")</f>
        <v>0</v>
      </c>
      <c r="I18" s="229">
        <f>IFERROR(SUM('2200'!H24:K24)+SUM('2400'!H24:K24),"")</f>
        <v>0</v>
      </c>
      <c r="J18" s="229">
        <f>IFERROR('2200'!L24+'2400'!L24,"")</f>
        <v>0</v>
      </c>
      <c r="K18" s="231">
        <f t="shared" si="0"/>
        <v>0</v>
      </c>
      <c r="L18" s="227">
        <f>'2200'!N24+'2400'!N24</f>
        <v>0</v>
      </c>
      <c r="M18" s="226"/>
    </row>
    <row r="19" spans="1:14" s="208" customFormat="1" ht="15" customHeight="1" x14ac:dyDescent="0.35">
      <c r="A19" s="211" t="s">
        <v>292</v>
      </c>
      <c r="B19" s="255">
        <v>9</v>
      </c>
      <c r="C19" s="237"/>
      <c r="D19" s="237"/>
      <c r="E19" s="229" t="str">
        <f>IFERROR('2200'!C25+'2400'!C25,"")</f>
        <v/>
      </c>
      <c r="F19" s="229">
        <f>IFERROR('2200'!D25+'2400'!D25,"")</f>
        <v>0</v>
      </c>
      <c r="G19" s="229">
        <f>IFERROR('2200'!E25+'2400'!E25,"")</f>
        <v>0</v>
      </c>
      <c r="H19" s="229">
        <f>IFERROR(SUM('2200'!F25:G25)+SUM('2400'!F25:G25)+SUM('2200'!F16:G16)+SUM('2400'!F16:G16),"")</f>
        <v>0</v>
      </c>
      <c r="I19" s="229">
        <f>IFERROR(SUM('2200'!H25:K25)+SUM('2400'!H25:K25)+'2200'!H16+'2400'!H16+'2200'!J16+'2400'!J16,"")</f>
        <v>0</v>
      </c>
      <c r="J19" s="229">
        <f>IFERROR('2200'!L25+'2400'!L25+'2200'!L16+'2400'!L16,"")</f>
        <v>0</v>
      </c>
      <c r="K19" s="231">
        <f t="shared" si="0"/>
        <v>0</v>
      </c>
      <c r="L19" s="227">
        <f>'2200'!N25+'2400'!N25+'2200'!N16+'2400'!N16</f>
        <v>0</v>
      </c>
      <c r="M19" s="226"/>
    </row>
    <row r="20" spans="1:14" s="208" customFormat="1" ht="15" customHeight="1" x14ac:dyDescent="0.35">
      <c r="A20" s="211" t="s">
        <v>293</v>
      </c>
      <c r="B20" s="255">
        <v>10</v>
      </c>
      <c r="C20" s="237"/>
      <c r="D20" s="237"/>
      <c r="E20" s="237"/>
      <c r="F20" s="237"/>
      <c r="G20" s="229">
        <f>IFERROR('2200'!E26+'2400'!E26,"")</f>
        <v>0</v>
      </c>
      <c r="H20" s="229">
        <f>IFERROR(SUM('2200'!F26:G26)+SUM('2400'!F26:G26),"")</f>
        <v>0</v>
      </c>
      <c r="I20" s="229">
        <f>IFERROR(SUM('2200'!H26:K26)+SUM('2400'!H26:K26),"")</f>
        <v>0</v>
      </c>
      <c r="J20" s="229">
        <f>IFERROR('2200'!L26+'2400'!L26,"")</f>
        <v>0</v>
      </c>
      <c r="K20" s="231">
        <f t="shared" si="0"/>
        <v>0</v>
      </c>
      <c r="L20" s="227">
        <f>'2200'!N26+'2400'!N26</f>
        <v>0</v>
      </c>
      <c r="M20" s="226"/>
    </row>
    <row r="21" spans="1:14" s="208" customFormat="1" ht="15" customHeight="1" x14ac:dyDescent="0.35">
      <c r="A21" s="211" t="s">
        <v>294</v>
      </c>
      <c r="B21" s="255">
        <v>11</v>
      </c>
      <c r="C21" s="237"/>
      <c r="D21" s="237"/>
      <c r="E21" s="237"/>
      <c r="F21" s="237"/>
      <c r="G21" s="229">
        <f>IFERROR('2200'!E27+'2400'!E27,"")</f>
        <v>0</v>
      </c>
      <c r="H21" s="229">
        <f>IFERROR(SUM('2200'!F27:G27)+SUM('2400'!F27:G27),"")</f>
        <v>0</v>
      </c>
      <c r="I21" s="229">
        <f>IFERROR(SUM('2200'!H27:K27)+SUM('2400'!H27:K27),"")</f>
        <v>0</v>
      </c>
      <c r="J21" s="229">
        <f>IFERROR('2200'!L27+'2400'!L27,"")</f>
        <v>0</v>
      </c>
      <c r="K21" s="231">
        <f t="shared" si="0"/>
        <v>0</v>
      </c>
      <c r="L21" s="227">
        <f>'2200'!N27+'2400'!N27</f>
        <v>0</v>
      </c>
      <c r="M21" s="226"/>
    </row>
    <row r="22" spans="1:14" s="208" customFormat="1" ht="15" customHeight="1" x14ac:dyDescent="0.35">
      <c r="A22" s="211" t="s">
        <v>295</v>
      </c>
      <c r="B22" s="255">
        <v>12</v>
      </c>
      <c r="C22" s="237"/>
      <c r="D22" s="237"/>
      <c r="E22" s="229">
        <f>IFERROR('2200'!C28+'2400'!C28,"")</f>
        <v>0</v>
      </c>
      <c r="F22" s="229">
        <f>IFERROR('2200'!D28+'2400'!D28,"")</f>
        <v>0</v>
      </c>
      <c r="G22" s="229">
        <f>IFERROR('2200'!E28+'2400'!E28,"")</f>
        <v>0</v>
      </c>
      <c r="H22" s="229">
        <f>IFERROR(SUM('2200'!F28:G28)+SUM('2400'!F28:G28),"")</f>
        <v>0</v>
      </c>
      <c r="I22" s="229">
        <f>IFERROR(SUM('2200'!H28:K28)+SUM('2400'!H28:K28),"")</f>
        <v>0</v>
      </c>
      <c r="J22" s="229">
        <f>IFERROR('2200'!L28+'2400'!L28,"")</f>
        <v>0</v>
      </c>
      <c r="K22" s="231">
        <f t="shared" si="0"/>
        <v>0</v>
      </c>
      <c r="L22" s="227">
        <f>'2200'!N28+'2400'!N28</f>
        <v>0</v>
      </c>
      <c r="M22" s="226"/>
    </row>
    <row r="23" spans="1:14" s="208" customFormat="1" ht="15" customHeight="1" x14ac:dyDescent="0.35">
      <c r="A23" s="211" t="s">
        <v>296</v>
      </c>
      <c r="B23" s="255">
        <v>13</v>
      </c>
      <c r="C23" s="237"/>
      <c r="D23" s="237"/>
      <c r="E23" s="229">
        <f>IFERROR('2200'!C29+'2400'!C29,"")</f>
        <v>0</v>
      </c>
      <c r="F23" s="229">
        <f>IFERROR('2200'!D29+'2400'!D29,"")</f>
        <v>0</v>
      </c>
      <c r="G23" s="237"/>
      <c r="H23" s="229">
        <f>IFERROR(SUM('2200'!F29:G29)+SUM('2400'!F29:G29),"")</f>
        <v>0</v>
      </c>
      <c r="I23" s="237"/>
      <c r="J23" s="229">
        <f>IFERROR('2200'!L29+'2400'!L29,"")</f>
        <v>0</v>
      </c>
      <c r="K23" s="231">
        <f t="shared" si="0"/>
        <v>0</v>
      </c>
      <c r="L23" s="227">
        <f>'2200'!N29+'2400'!N29</f>
        <v>0</v>
      </c>
      <c r="M23" s="226"/>
    </row>
    <row r="24" spans="1:14" s="208" customFormat="1" ht="15" customHeight="1" x14ac:dyDescent="0.35">
      <c r="A24" s="211" t="s">
        <v>297</v>
      </c>
      <c r="B24" s="255">
        <v>14</v>
      </c>
      <c r="C24" s="237"/>
      <c r="D24" s="237"/>
      <c r="E24" s="229">
        <f>IFERROR('2200'!C30+'2400'!C30+'2200'!C22+'2400'!C22,"")</f>
        <v>0</v>
      </c>
      <c r="F24" s="229">
        <f>IFERROR('2200'!D30+'2400'!D30+'2200'!D22+'2400'!D22,"")</f>
        <v>0</v>
      </c>
      <c r="G24" s="229">
        <f>IFERROR('2200'!E30+'2400'!E30,"")</f>
        <v>0</v>
      </c>
      <c r="H24" s="229">
        <f>IFERROR(SUM('2200'!F30:G30)+SUM('2400'!F30:G30)+SUM('2200'!F22:G22)+SUM('2400'!F22:G22),"")</f>
        <v>0</v>
      </c>
      <c r="I24" s="229">
        <f>IFERROR(SUM('2200'!H30:K30)+SUM('2400'!H30:K30)+SUM('2200'!H22:K22)+SUM('2400'!H22:K22),"")</f>
        <v>0</v>
      </c>
      <c r="J24" s="229">
        <f>IFERROR('2200'!L30+'2400'!L30+'2200'!L22+'2400'!L22,"")</f>
        <v>0</v>
      </c>
      <c r="K24" s="231">
        <f t="shared" si="0"/>
        <v>0</v>
      </c>
      <c r="L24" s="227">
        <f>'2200'!N30+'2400'!N30+'2200'!N22+'2400'!N22</f>
        <v>0</v>
      </c>
      <c r="M24" s="226"/>
    </row>
    <row r="25" spans="1:14" s="208" customFormat="1" ht="15" customHeight="1" x14ac:dyDescent="0.35">
      <c r="A25" s="211" t="s">
        <v>298</v>
      </c>
      <c r="B25" s="255">
        <v>15</v>
      </c>
      <c r="C25" s="227" t="s">
        <v>156</v>
      </c>
      <c r="D25" s="227" t="s">
        <v>156</v>
      </c>
      <c r="E25" s="229">
        <f>IFERROR('2200'!C31+'2400'!C31,"")</f>
        <v>0</v>
      </c>
      <c r="F25" s="229">
        <f>IFERROR('2200'!D31+'2400'!D31+SUM('2200'!F31:G31)+SUM('2400'!F31:G31),"")</f>
        <v>0</v>
      </c>
      <c r="G25" s="227" t="s">
        <v>156</v>
      </c>
      <c r="H25" s="227" t="s">
        <v>156</v>
      </c>
      <c r="I25" s="227" t="s">
        <v>156</v>
      </c>
      <c r="J25" s="227" t="s">
        <v>156</v>
      </c>
      <c r="K25" s="231">
        <f t="shared" si="0"/>
        <v>0</v>
      </c>
      <c r="L25" s="227">
        <f>'2200'!N31+'2400'!N31</f>
        <v>0</v>
      </c>
      <c r="M25" s="226"/>
    </row>
    <row r="26" spans="1:14" s="208" customFormat="1" ht="15" customHeight="1" x14ac:dyDescent="0.35">
      <c r="A26" s="215" t="s">
        <v>375</v>
      </c>
      <c r="B26" s="255">
        <v>16</v>
      </c>
      <c r="C26" s="227" t="s">
        <v>156</v>
      </c>
      <c r="D26" s="227" t="s">
        <v>156</v>
      </c>
      <c r="E26" s="229">
        <f>IFERROR('2200'!C32+'2400'!C32,"")</f>
        <v>0</v>
      </c>
      <c r="F26" s="229">
        <f>IFERROR('2200'!D32+'2400'!D32+'2200'!F32+'2400'!F32,"")</f>
        <v>0</v>
      </c>
      <c r="G26" s="227" t="s">
        <v>156</v>
      </c>
      <c r="H26" s="227" t="s">
        <v>156</v>
      </c>
      <c r="I26" s="227" t="s">
        <v>156</v>
      </c>
      <c r="J26" s="227" t="s">
        <v>156</v>
      </c>
      <c r="K26" s="227">
        <f t="shared" si="0"/>
        <v>0</v>
      </c>
      <c r="L26" s="227">
        <f>'2200'!N32+'2400'!N32</f>
        <v>0</v>
      </c>
      <c r="M26" s="226"/>
    </row>
    <row r="27" spans="1:14" s="208" customFormat="1" ht="15" customHeight="1" x14ac:dyDescent="0.35">
      <c r="A27" s="211" t="s">
        <v>374</v>
      </c>
      <c r="B27" s="255">
        <v>17</v>
      </c>
      <c r="C27" s="237"/>
      <c r="D27" s="237"/>
      <c r="E27" s="229">
        <f>IFERROR('2200'!C36+'2400'!C36,"")</f>
        <v>0</v>
      </c>
      <c r="F27" s="229">
        <f>IFERROR('2200'!D36+'2400'!D36,"")</f>
        <v>0</v>
      </c>
      <c r="G27" s="229">
        <f>IFERROR('2200'!E36+'2400'!E36+'2200'!E31+'2400'!E31,"")</f>
        <v>0</v>
      </c>
      <c r="H27" s="229">
        <f>IFERROR(SUM('2200'!F36:G36)+SUM('2400'!F36:G36)+SUM('2200'!F33:G33)+SUM('2400'!F33:G33)+SUM('2200'!F34:G34)+SUM('2400'!F34:G34)+SUM('2200'!F35:G35)+SUM('2400'!F35:G35),"")</f>
        <v>0</v>
      </c>
      <c r="I27" s="229">
        <f>IFERROR(SUM('2200'!H36:K36)+SUM('2400'!H36:K36)+SUM('2200'!H31:K31)+SUM('2400'!H31:K31),"")</f>
        <v>0</v>
      </c>
      <c r="J27" s="229">
        <f>IFERROR('2200'!L36+'2400'!L36+'2200'!L31+'2400'!L31+SUM('2200'!L33:L35)+SUM('2400'!L33:L35),"")</f>
        <v>0</v>
      </c>
      <c r="K27" s="227">
        <f t="shared" si="0"/>
        <v>0</v>
      </c>
      <c r="L27" s="227">
        <f>'2200'!N36+'2400'!N36+'2200'!N33+'2400'!N33+'2200'!N34+'2400'!N34+'2200'!N35+'2400'!N35</f>
        <v>0</v>
      </c>
      <c r="M27" s="226"/>
    </row>
    <row r="28" spans="1:14" s="208" customFormat="1" ht="15" customHeight="1" x14ac:dyDescent="0.35">
      <c r="A28" s="228" t="s">
        <v>205</v>
      </c>
      <c r="B28" s="255">
        <v>18</v>
      </c>
      <c r="C28" s="227">
        <f>SUM(C11,C27,C13:C24)</f>
        <v>0</v>
      </c>
      <c r="D28" s="227">
        <f>SUM(D11,D27,D13:D24)</f>
        <v>0</v>
      </c>
      <c r="E28" s="227">
        <f>SUM(E11,E27,E13:E25)</f>
        <v>0</v>
      </c>
      <c r="F28" s="227">
        <f>SUM(F11,F27,F13:F25)</f>
        <v>0</v>
      </c>
      <c r="G28" s="227">
        <f>SUM(G11,G27,G13:G24)</f>
        <v>0</v>
      </c>
      <c r="H28" s="227">
        <f>SUM(H11,H27,H13:H24)</f>
        <v>0</v>
      </c>
      <c r="I28" s="227">
        <f>SUM(I11,I27,I13:I24)</f>
        <v>0</v>
      </c>
      <c r="J28" s="227">
        <f>SUM(J11,J27,J13:J24)</f>
        <v>0</v>
      </c>
      <c r="K28" s="227">
        <f>SUM(K11,K27,K13:K25)</f>
        <v>0</v>
      </c>
      <c r="L28" s="227">
        <f>SUM(L11,L27,L13:L25)</f>
        <v>0</v>
      </c>
      <c r="M28" s="226"/>
    </row>
    <row r="29" spans="1:14" s="208" customFormat="1" ht="15" customHeight="1" x14ac:dyDescent="0.35">
      <c r="A29" s="225"/>
      <c r="M29" s="226"/>
    </row>
    <row r="30" spans="1:14" s="208" customFormat="1" ht="15" customHeight="1" x14ac:dyDescent="0.35">
      <c r="A30" s="225"/>
      <c r="M30" s="226"/>
    </row>
    <row r="31" spans="1:14" s="208" customFormat="1" ht="15" customHeight="1" x14ac:dyDescent="0.35">
      <c r="A31" s="225"/>
    </row>
    <row r="32" spans="1:14" s="111" customFormat="1" x14ac:dyDescent="0.35">
      <c r="A32" s="200" t="s">
        <v>235</v>
      </c>
      <c r="B32" s="201"/>
      <c r="C32" s="201"/>
      <c r="D32" s="201"/>
      <c r="E32" s="201"/>
      <c r="F32" s="201"/>
      <c r="G32" s="201"/>
      <c r="H32" s="201"/>
      <c r="I32" s="201"/>
      <c r="J32" s="201"/>
      <c r="K32" s="201"/>
      <c r="L32" s="201"/>
      <c r="M32" s="201"/>
      <c r="N32" s="201"/>
    </row>
    <row r="33" spans="1:14" s="111" customFormat="1" x14ac:dyDescent="0.35">
      <c r="A33" s="200" t="s">
        <v>236</v>
      </c>
      <c r="B33" s="201"/>
      <c r="C33" s="201"/>
      <c r="D33" s="201"/>
      <c r="E33" s="201"/>
      <c r="F33" s="201"/>
      <c r="G33" s="201"/>
      <c r="H33" s="201"/>
      <c r="I33" s="201"/>
      <c r="J33" s="201"/>
      <c r="K33" s="201"/>
      <c r="L33" s="201"/>
      <c r="M33" s="201"/>
      <c r="N33" s="201"/>
    </row>
    <row r="34" spans="1:14" s="111" customFormat="1" x14ac:dyDescent="0.35">
      <c r="A34" s="200" t="s">
        <v>237</v>
      </c>
      <c r="B34" s="201"/>
      <c r="C34" s="201"/>
      <c r="D34" s="201"/>
      <c r="E34" s="201"/>
      <c r="F34" s="201"/>
      <c r="G34" s="201"/>
      <c r="H34" s="201"/>
      <c r="I34" s="201"/>
      <c r="J34" s="201"/>
      <c r="K34" s="201"/>
      <c r="L34" s="201"/>
      <c r="M34" s="201"/>
      <c r="N34" s="201"/>
    </row>
    <row r="35" spans="1:14" s="111" customFormat="1" x14ac:dyDescent="0.35">
      <c r="A35" s="200" t="s">
        <v>238</v>
      </c>
      <c r="B35" s="201"/>
      <c r="C35" s="201"/>
      <c r="D35" s="201"/>
      <c r="E35" s="201"/>
      <c r="F35" s="201"/>
      <c r="G35" s="201"/>
      <c r="H35" s="201"/>
      <c r="I35" s="201"/>
      <c r="J35" s="201"/>
      <c r="K35" s="201"/>
      <c r="L35" s="201"/>
      <c r="M35" s="201"/>
      <c r="N35" s="201"/>
    </row>
    <row r="36" spans="1:14" s="111" customFormat="1" ht="24.65" customHeight="1" x14ac:dyDescent="0.35">
      <c r="A36" s="127" t="s">
        <v>239</v>
      </c>
      <c r="B36" s="349">
        <f>'2100'!B46</f>
        <v>0</v>
      </c>
      <c r="C36" s="349"/>
      <c r="D36" s="349"/>
      <c r="E36" s="349"/>
      <c r="F36" s="128"/>
      <c r="G36" s="349">
        <f>'2100'!G46</f>
        <v>0</v>
      </c>
      <c r="H36" s="349"/>
      <c r="I36" s="349"/>
      <c r="J36" s="349"/>
      <c r="K36" s="104"/>
      <c r="L36" s="246"/>
      <c r="M36" s="201"/>
    </row>
    <row r="37" spans="1:14" s="117" customFormat="1" ht="14.25" customHeight="1" x14ac:dyDescent="0.35">
      <c r="A37" s="130"/>
      <c r="B37" s="348" t="s">
        <v>240</v>
      </c>
      <c r="C37" s="348"/>
      <c r="D37" s="348"/>
      <c r="E37" s="348"/>
      <c r="F37" s="130"/>
      <c r="G37" s="348" t="s">
        <v>241</v>
      </c>
      <c r="H37" s="348"/>
      <c r="I37" s="348"/>
      <c r="J37" s="348"/>
      <c r="K37" s="131"/>
      <c r="L37" s="247" t="s">
        <v>242</v>
      </c>
      <c r="M37" s="201"/>
    </row>
    <row r="38" spans="1:14" s="119" customFormat="1" ht="10.3" customHeight="1" x14ac:dyDescent="0.35">
      <c r="A38" s="201"/>
      <c r="B38" s="201"/>
      <c r="C38" s="132"/>
      <c r="D38" s="201"/>
      <c r="E38" s="201"/>
      <c r="F38" s="201"/>
      <c r="G38" s="201"/>
      <c r="H38" s="201"/>
      <c r="I38" s="201"/>
      <c r="J38" s="201"/>
      <c r="K38" s="133"/>
      <c r="L38" s="201"/>
      <c r="M38" s="201"/>
      <c r="N38" s="201"/>
    </row>
    <row r="39" spans="1:14" s="119" customFormat="1" x14ac:dyDescent="0.35">
      <c r="A39" s="201"/>
      <c r="B39" s="349">
        <f>'2100'!B49</f>
        <v>0</v>
      </c>
      <c r="C39" s="349"/>
      <c r="D39" s="349"/>
      <c r="E39" s="349"/>
      <c r="F39" s="201"/>
      <c r="G39" s="134" t="s">
        <v>243</v>
      </c>
      <c r="H39" s="349">
        <f>'2100'!H49</f>
        <v>0</v>
      </c>
      <c r="I39" s="349"/>
      <c r="J39" s="349"/>
      <c r="K39" s="133"/>
      <c r="L39" s="134" t="str">
        <f>'2100'!L49</f>
        <v>"" февраля 2023 года</v>
      </c>
      <c r="N39" s="245"/>
    </row>
    <row r="40" spans="1:14" s="122" customFormat="1" ht="11.6" x14ac:dyDescent="0.3">
      <c r="A40" s="130"/>
      <c r="B40" s="130"/>
      <c r="C40" s="130" t="s">
        <v>245</v>
      </c>
      <c r="D40" s="130"/>
      <c r="E40" s="130"/>
      <c r="F40" s="130"/>
      <c r="G40" s="130"/>
      <c r="H40" s="130"/>
      <c r="I40" s="130"/>
      <c r="J40" s="130"/>
      <c r="K40" s="135"/>
      <c r="L40" s="248" t="s">
        <v>246</v>
      </c>
      <c r="M40" s="136"/>
    </row>
    <row r="41" spans="1:14" s="119" customFormat="1" x14ac:dyDescent="0.35">
      <c r="B41" s="138"/>
      <c r="C41" s="138"/>
      <c r="D41" s="138"/>
      <c r="E41" s="138"/>
      <c r="F41" s="138"/>
      <c r="G41" s="138"/>
      <c r="H41" s="138"/>
      <c r="I41" s="138"/>
      <c r="J41" s="138"/>
      <c r="K41" s="138"/>
      <c r="L41" s="138"/>
      <c r="M41" s="138"/>
      <c r="N41" s="138"/>
    </row>
    <row r="42" spans="1:14" ht="13.3" customHeight="1" x14ac:dyDescent="0.35"/>
    <row r="56" spans="4:13" x14ac:dyDescent="0.35">
      <c r="D56"/>
      <c r="E56"/>
      <c r="F56"/>
      <c r="G56"/>
      <c r="H56"/>
      <c r="I56"/>
      <c r="J56"/>
      <c r="M56"/>
    </row>
    <row r="57" spans="4:13" x14ac:dyDescent="0.35">
      <c r="D57"/>
      <c r="E57"/>
      <c r="F57"/>
      <c r="G57"/>
      <c r="H57"/>
      <c r="I57"/>
      <c r="J57"/>
      <c r="M57"/>
    </row>
    <row r="58" spans="4:13" x14ac:dyDescent="0.35">
      <c r="D58"/>
      <c r="E58"/>
      <c r="F58"/>
      <c r="G58"/>
      <c r="H58"/>
      <c r="I58"/>
      <c r="J58"/>
    </row>
    <row r="59" spans="4:13" x14ac:dyDescent="0.35">
      <c r="D59"/>
      <c r="E59"/>
      <c r="F59"/>
      <c r="G59"/>
      <c r="H59"/>
      <c r="I59"/>
      <c r="J59"/>
    </row>
    <row r="60" spans="4:13" x14ac:dyDescent="0.35">
      <c r="D60"/>
      <c r="E60"/>
      <c r="F60"/>
      <c r="G60"/>
      <c r="H60"/>
      <c r="I60"/>
      <c r="J60"/>
    </row>
  </sheetData>
  <mergeCells count="17">
    <mergeCell ref="B39:E39"/>
    <mergeCell ref="H39:J39"/>
    <mergeCell ref="B36:E36"/>
    <mergeCell ref="G36:J36"/>
    <mergeCell ref="B37:E37"/>
    <mergeCell ref="G37:J37"/>
    <mergeCell ref="A4:L4"/>
    <mergeCell ref="A7:A9"/>
    <mergeCell ref="B7:B9"/>
    <mergeCell ref="J8:J9"/>
    <mergeCell ref="K7:K9"/>
    <mergeCell ref="L7:L9"/>
    <mergeCell ref="C8:D8"/>
    <mergeCell ref="E8:F8"/>
    <mergeCell ref="G8:G9"/>
    <mergeCell ref="H8:H9"/>
    <mergeCell ref="I8:I9"/>
  </mergeCells>
  <pageMargins left="0.78740157480314987" right="0.39370078740157494" top="0.78740157480314987" bottom="0.39370078740157494" header="0.39370078740157494" footer="0"/>
  <pageSetup paperSize="9" scale="91" firstPageNumber="2147483647" orientation="landscape" r:id="rId1"/>
  <headerFooter alignWithMargins="0">
    <oddHeader>&amp;C&amp;"Times New Roman,обычный"&amp;P</oddHeader>
  </headerFooter>
  <ignoredErrors>
    <ignoredError sqref="A6" numberStoredAsText="1"/>
    <ignoredError sqref="H11:I11 E13:G13 J13 H14:I16 H19:H22 I22 H24 H27:I27" formulaRange="1"/>
    <ignoredError sqref="K13"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tabColor rgb="FF00B0F0"/>
    <pageSetUpPr fitToPage="1"/>
  </sheetPr>
  <dimension ref="A1:AT40"/>
  <sheetViews>
    <sheetView showGridLines="0" topLeftCell="A6" zoomScale="85" zoomScaleNormal="85" workbookViewId="0">
      <selection activeCell="C11" sqref="C11"/>
    </sheetView>
  </sheetViews>
  <sheetFormatPr defaultColWidth="9.61328125" defaultRowHeight="12.45" x14ac:dyDescent="0.3"/>
  <cols>
    <col min="1" max="1" width="47.921875" customWidth="1"/>
    <col min="2" max="2" width="7.07421875" customWidth="1"/>
    <col min="3" max="12" width="11.61328125" customWidth="1"/>
    <col min="13" max="13" width="5.61328125" customWidth="1"/>
    <col min="14" max="14" width="47.921875" hidden="1" customWidth="1"/>
    <col min="15" max="15" width="9.15234375" hidden="1" customWidth="1"/>
    <col min="16" max="35" width="10.07421875" hidden="1" customWidth="1"/>
    <col min="36" max="36" width="9.61328125" hidden="1" customWidth="1"/>
    <col min="37" max="37" width="58.69140625" hidden="1" customWidth="1"/>
    <col min="38" max="43" width="9.61328125" hidden="1" customWidth="1"/>
    <col min="44" max="45" width="12.15234375" hidden="1" customWidth="1"/>
    <col min="46" max="46" width="9.61328125" hidden="1" customWidth="1"/>
    <col min="47" max="47" width="9.61328125" customWidth="1"/>
  </cols>
  <sheetData>
    <row r="1" spans="1:46" ht="12.55" hidden="1" customHeight="1" x14ac:dyDescent="0.3"/>
    <row r="2" spans="1:46" ht="12.55" hidden="1" customHeight="1" x14ac:dyDescent="0.3"/>
    <row r="3" spans="1:46" ht="12.55" hidden="1" customHeight="1" x14ac:dyDescent="0.3"/>
    <row r="4" spans="1:46" ht="12.55" hidden="1" customHeight="1" x14ac:dyDescent="0.3"/>
    <row r="5" spans="1:46" ht="12.55" hidden="1" customHeight="1" x14ac:dyDescent="0.3"/>
    <row r="6" spans="1:46" ht="12.9" customHeight="1" x14ac:dyDescent="0.3">
      <c r="A6" s="330"/>
      <c r="B6" s="330" t="s">
        <v>140</v>
      </c>
      <c r="C6" s="333" t="s">
        <v>252</v>
      </c>
      <c r="D6" s="334"/>
      <c r="E6" s="334"/>
      <c r="F6" s="334"/>
      <c r="G6" s="334"/>
      <c r="H6" s="334"/>
      <c r="I6" s="334"/>
      <c r="J6" s="334"/>
      <c r="K6" s="334"/>
      <c r="L6" s="335"/>
      <c r="N6" s="330"/>
      <c r="O6" s="330" t="s">
        <v>140</v>
      </c>
      <c r="P6" s="333" t="s">
        <v>252</v>
      </c>
      <c r="Q6" s="334"/>
      <c r="R6" s="334"/>
      <c r="S6" s="334"/>
      <c r="T6" s="334"/>
      <c r="U6" s="334"/>
      <c r="V6" s="334"/>
      <c r="W6" s="334"/>
      <c r="X6" s="334"/>
      <c r="Y6" s="334"/>
      <c r="Z6" s="334"/>
      <c r="AA6" s="334"/>
      <c r="AB6" s="334"/>
      <c r="AC6" s="334"/>
      <c r="AD6" s="334"/>
      <c r="AE6" s="334"/>
      <c r="AF6" s="334"/>
      <c r="AG6" s="334"/>
      <c r="AH6" s="334"/>
      <c r="AI6" s="335"/>
    </row>
    <row r="7" spans="1:46" ht="12.9" customHeight="1" x14ac:dyDescent="0.3">
      <c r="A7" s="331"/>
      <c r="B7" s="331"/>
      <c r="C7" s="363" t="s">
        <v>24</v>
      </c>
      <c r="D7" s="365"/>
      <c r="E7" s="331" t="s">
        <v>143</v>
      </c>
      <c r="F7" s="363" t="s">
        <v>39</v>
      </c>
      <c r="G7" s="365"/>
      <c r="H7" s="366" t="s">
        <v>44</v>
      </c>
      <c r="I7" s="367"/>
      <c r="J7" s="367"/>
      <c r="K7" s="368"/>
      <c r="L7" s="331" t="s">
        <v>49</v>
      </c>
      <c r="N7" s="331"/>
      <c r="O7" s="331"/>
      <c r="P7" s="363" t="s">
        <v>24</v>
      </c>
      <c r="Q7" s="364"/>
      <c r="R7" s="364"/>
      <c r="S7" s="365"/>
      <c r="T7" s="331" t="s">
        <v>143</v>
      </c>
      <c r="U7" s="331" t="s">
        <v>143</v>
      </c>
      <c r="V7" s="363" t="s">
        <v>39</v>
      </c>
      <c r="W7" s="364"/>
      <c r="X7" s="364"/>
      <c r="Y7" s="365"/>
      <c r="Z7" s="366" t="s">
        <v>44</v>
      </c>
      <c r="AA7" s="367"/>
      <c r="AB7" s="367"/>
      <c r="AC7" s="367"/>
      <c r="AD7" s="367"/>
      <c r="AE7" s="367"/>
      <c r="AF7" s="367"/>
      <c r="AG7" s="368"/>
      <c r="AH7" s="331" t="s">
        <v>49</v>
      </c>
      <c r="AI7" s="331" t="s">
        <v>49</v>
      </c>
      <c r="AK7" s="355" t="s">
        <v>253</v>
      </c>
      <c r="AL7" s="330" t="s">
        <v>140</v>
      </c>
      <c r="AM7" s="358" t="s">
        <v>254</v>
      </c>
      <c r="AN7" s="359"/>
      <c r="AO7" s="359"/>
      <c r="AP7" s="359"/>
      <c r="AQ7" s="359"/>
      <c r="AR7" s="359"/>
      <c r="AS7" s="359"/>
      <c r="AT7" s="360"/>
    </row>
    <row r="8" spans="1:46" ht="13.5" customHeight="1" x14ac:dyDescent="0.3">
      <c r="A8" s="331"/>
      <c r="B8" s="331"/>
      <c r="C8" s="330" t="s">
        <v>229</v>
      </c>
      <c r="D8" s="330" t="s">
        <v>230</v>
      </c>
      <c r="E8" s="331"/>
      <c r="F8" s="330" t="s">
        <v>146</v>
      </c>
      <c r="G8" s="330" t="s">
        <v>147</v>
      </c>
      <c r="H8" s="328" t="s">
        <v>148</v>
      </c>
      <c r="I8" s="329"/>
      <c r="J8" s="328" t="s">
        <v>149</v>
      </c>
      <c r="K8" s="329"/>
      <c r="L8" s="331"/>
      <c r="N8" s="331"/>
      <c r="O8" s="331"/>
      <c r="P8" s="330" t="s">
        <v>144</v>
      </c>
      <c r="Q8" s="330" t="s">
        <v>144</v>
      </c>
      <c r="R8" s="330" t="s">
        <v>145</v>
      </c>
      <c r="S8" s="330" t="s">
        <v>145</v>
      </c>
      <c r="T8" s="331"/>
      <c r="U8" s="331"/>
      <c r="V8" s="330" t="s">
        <v>146</v>
      </c>
      <c r="W8" s="330" t="s">
        <v>146</v>
      </c>
      <c r="X8" s="330" t="s">
        <v>147</v>
      </c>
      <c r="Y8" s="330" t="s">
        <v>147</v>
      </c>
      <c r="Z8" s="328" t="s">
        <v>148</v>
      </c>
      <c r="AA8" s="336"/>
      <c r="AB8" s="336"/>
      <c r="AC8" s="329"/>
      <c r="AD8" s="328" t="s">
        <v>149</v>
      </c>
      <c r="AE8" s="336"/>
      <c r="AF8" s="336"/>
      <c r="AG8" s="329"/>
      <c r="AH8" s="331"/>
      <c r="AI8" s="331"/>
      <c r="AK8" s="356"/>
      <c r="AL8" s="331"/>
      <c r="AM8" s="333" t="s">
        <v>255</v>
      </c>
      <c r="AN8" s="335"/>
      <c r="AO8" s="333" t="s">
        <v>256</v>
      </c>
      <c r="AP8" s="335"/>
      <c r="AQ8" s="361" t="s">
        <v>257</v>
      </c>
      <c r="AR8" s="361" t="s">
        <v>258</v>
      </c>
      <c r="AS8" s="361" t="s">
        <v>259</v>
      </c>
      <c r="AT8" s="361" t="s">
        <v>260</v>
      </c>
    </row>
    <row r="9" spans="1:46" ht="25.75" x14ac:dyDescent="0.3">
      <c r="A9" s="332"/>
      <c r="B9" s="332"/>
      <c r="C9" s="332"/>
      <c r="D9" s="332"/>
      <c r="E9" s="332"/>
      <c r="F9" s="332"/>
      <c r="G9" s="332"/>
      <c r="H9" s="92" t="s">
        <v>231</v>
      </c>
      <c r="I9" s="92" t="s">
        <v>151</v>
      </c>
      <c r="J9" s="92" t="s">
        <v>231</v>
      </c>
      <c r="K9" s="92" t="s">
        <v>151</v>
      </c>
      <c r="L9" s="332"/>
      <c r="N9" s="332"/>
      <c r="O9" s="332"/>
      <c r="P9" s="332"/>
      <c r="Q9" s="332"/>
      <c r="R9" s="332"/>
      <c r="S9" s="332"/>
      <c r="T9" s="332"/>
      <c r="U9" s="332"/>
      <c r="V9" s="332"/>
      <c r="W9" s="332"/>
      <c r="X9" s="332"/>
      <c r="Y9" s="332"/>
      <c r="Z9" s="92" t="s">
        <v>150</v>
      </c>
      <c r="AA9" s="92" t="s">
        <v>150</v>
      </c>
      <c r="AB9" s="92" t="s">
        <v>151</v>
      </c>
      <c r="AC9" s="92" t="s">
        <v>151</v>
      </c>
      <c r="AD9" s="92" t="s">
        <v>150</v>
      </c>
      <c r="AE9" s="92" t="s">
        <v>150</v>
      </c>
      <c r="AF9" s="92" t="s">
        <v>151</v>
      </c>
      <c r="AG9" s="92" t="s">
        <v>151</v>
      </c>
      <c r="AH9" s="332"/>
      <c r="AI9" s="332"/>
      <c r="AK9" s="357"/>
      <c r="AL9" s="332"/>
      <c r="AM9" s="139" t="s">
        <v>261</v>
      </c>
      <c r="AN9" s="139" t="s">
        <v>262</v>
      </c>
      <c r="AO9" s="139" t="s">
        <v>261</v>
      </c>
      <c r="AP9" s="139" t="s">
        <v>262</v>
      </c>
      <c r="AQ9" s="362"/>
      <c r="AR9" s="362"/>
      <c r="AS9" s="362"/>
      <c r="AT9" s="362"/>
    </row>
    <row r="10" spans="1:46" ht="12.9" x14ac:dyDescent="0.3">
      <c r="A10" s="95">
        <v>1</v>
      </c>
      <c r="B10" s="94">
        <v>2</v>
      </c>
      <c r="C10" s="94">
        <v>3</v>
      </c>
      <c r="D10" s="94">
        <v>4</v>
      </c>
      <c r="E10" s="94">
        <v>5</v>
      </c>
      <c r="F10" s="94">
        <v>6</v>
      </c>
      <c r="G10" s="94">
        <v>7</v>
      </c>
      <c r="H10" s="94">
        <v>8</v>
      </c>
      <c r="I10" s="94">
        <v>9</v>
      </c>
      <c r="J10" s="94">
        <v>10</v>
      </c>
      <c r="K10" s="94">
        <v>11</v>
      </c>
      <c r="L10" s="94">
        <v>12</v>
      </c>
      <c r="N10" s="95">
        <v>1</v>
      </c>
      <c r="O10" s="94">
        <v>2</v>
      </c>
      <c r="P10" s="141" t="s">
        <v>263</v>
      </c>
      <c r="Q10" s="141" t="s">
        <v>264</v>
      </c>
      <c r="R10" s="142" t="s">
        <v>265</v>
      </c>
      <c r="S10" s="142" t="s">
        <v>266</v>
      </c>
      <c r="T10" s="141" t="s">
        <v>267</v>
      </c>
      <c r="U10" s="141" t="s">
        <v>268</v>
      </c>
      <c r="V10" s="142" t="s">
        <v>269</v>
      </c>
      <c r="W10" s="142" t="s">
        <v>270</v>
      </c>
      <c r="X10" s="141" t="s">
        <v>271</v>
      </c>
      <c r="Y10" s="141" t="s">
        <v>272</v>
      </c>
      <c r="Z10" s="142" t="s">
        <v>273</v>
      </c>
      <c r="AA10" s="142" t="s">
        <v>274</v>
      </c>
      <c r="AB10" s="141" t="s">
        <v>275</v>
      </c>
      <c r="AC10" s="141" t="s">
        <v>276</v>
      </c>
      <c r="AD10" s="142" t="s">
        <v>277</v>
      </c>
      <c r="AE10" s="142" t="s">
        <v>278</v>
      </c>
      <c r="AF10" s="141" t="s">
        <v>279</v>
      </c>
      <c r="AG10" s="141" t="s">
        <v>280</v>
      </c>
      <c r="AH10" s="142" t="s">
        <v>281</v>
      </c>
      <c r="AI10" s="142" t="s">
        <v>282</v>
      </c>
      <c r="AK10" s="140">
        <v>1</v>
      </c>
      <c r="AL10" s="143">
        <v>2</v>
      </c>
      <c r="AM10" s="143">
        <v>3</v>
      </c>
      <c r="AN10" s="143">
        <v>4</v>
      </c>
      <c r="AO10" s="143">
        <v>5</v>
      </c>
      <c r="AP10" s="143">
        <v>6</v>
      </c>
      <c r="AQ10" s="144">
        <v>7</v>
      </c>
      <c r="AR10" s="144">
        <v>8</v>
      </c>
      <c r="AS10" s="144">
        <v>9</v>
      </c>
      <c r="AT10" s="144">
        <v>10</v>
      </c>
    </row>
    <row r="11" spans="1:46" ht="12.9" x14ac:dyDescent="0.3">
      <c r="A11" s="77" t="s">
        <v>152</v>
      </c>
      <c r="B11" s="94" t="s">
        <v>153</v>
      </c>
      <c r="C11" s="145" t="str">
        <f>IFERROR(('2100'!C11/'2200'!C11)*1000,"")</f>
        <v/>
      </c>
      <c r="D11" s="145" t="str">
        <f>IFERROR(('2100'!D11/'2200'!D11)*1000,"")</f>
        <v/>
      </c>
      <c r="E11" s="145" t="str">
        <f>IFERROR(('2100'!E11/'2200'!E11)*1000,"")</f>
        <v/>
      </c>
      <c r="F11" s="145" t="str">
        <f>IFERROR(('2100'!F11/'2200'!F11)*1000,"")</f>
        <v/>
      </c>
      <c r="G11" s="145" t="str">
        <f>IFERROR(('2100'!G11/'2200'!G11)*1000,"")</f>
        <v/>
      </c>
      <c r="H11" s="145" t="str">
        <f>IFERROR(('2100'!H11/'2200'!H11)*1000,"")</f>
        <v/>
      </c>
      <c r="I11" s="145" t="str">
        <f>IFERROR(('2100'!I11/'2200'!I11)*1000,"")</f>
        <v/>
      </c>
      <c r="J11" s="145" t="str">
        <f>IFERROR(('2100'!J11/'2200'!J11)*1000,"")</f>
        <v/>
      </c>
      <c r="K11" s="145" t="str">
        <f>IFERROR(('2100'!K11/'2200'!K11)*1000,"")</f>
        <v/>
      </c>
      <c r="L11" s="145" t="str">
        <f>IFERROR(('2100'!L11/'2200'!L11)*1000,"")</f>
        <v/>
      </c>
      <c r="N11" s="146" t="s">
        <v>152</v>
      </c>
      <c r="O11" s="94" t="s">
        <v>153</v>
      </c>
      <c r="P11" s="145">
        <v>0.02</v>
      </c>
      <c r="Q11" s="145">
        <v>0.2</v>
      </c>
      <c r="R11" s="145">
        <v>5.0000000000000001E-3</v>
      </c>
      <c r="S11" s="145">
        <v>0.15</v>
      </c>
      <c r="T11" s="145">
        <v>0.05</v>
      </c>
      <c r="U11" s="145">
        <v>5</v>
      </c>
      <c r="V11" s="145">
        <v>2</v>
      </c>
      <c r="W11" s="145">
        <v>10</v>
      </c>
      <c r="X11" s="145">
        <v>2</v>
      </c>
      <c r="Y11" s="145">
        <v>20</v>
      </c>
      <c r="Z11" s="145">
        <v>0.5</v>
      </c>
      <c r="AA11" s="145">
        <v>50</v>
      </c>
      <c r="AB11" s="145">
        <v>0.5</v>
      </c>
      <c r="AC11" s="145">
        <v>50</v>
      </c>
      <c r="AD11" s="145">
        <v>1</v>
      </c>
      <c r="AE11" s="145">
        <v>100</v>
      </c>
      <c r="AF11" s="145">
        <v>1</v>
      </c>
      <c r="AG11" s="145">
        <v>50</v>
      </c>
      <c r="AH11" s="145">
        <v>1E-3</v>
      </c>
      <c r="AI11" s="145">
        <v>0.1</v>
      </c>
      <c r="AK11" s="147" t="s">
        <v>283</v>
      </c>
      <c r="AL11" s="143">
        <v>1</v>
      </c>
      <c r="AM11" s="148"/>
      <c r="AN11" s="148">
        <v>4.7E-2</v>
      </c>
      <c r="AO11" s="148">
        <v>9.2999999999999999E-2</v>
      </c>
      <c r="AP11" s="148">
        <v>4.3999999999999997E-2</v>
      </c>
      <c r="AQ11" s="149">
        <v>2.12</v>
      </c>
      <c r="AR11" s="149">
        <v>4.71</v>
      </c>
      <c r="AS11" s="149">
        <v>6.516</v>
      </c>
      <c r="AT11" s="149"/>
    </row>
    <row r="12" spans="1:46" ht="12.9" x14ac:dyDescent="0.3">
      <c r="A12" s="77" t="s">
        <v>232</v>
      </c>
      <c r="B12" s="94" t="s">
        <v>155</v>
      </c>
      <c r="C12" s="145" t="str">
        <f>IFERROR(('2100'!C12/'2200'!C12)*1000,"")</f>
        <v/>
      </c>
      <c r="D12" s="145" t="str">
        <f>IFERROR(('2100'!D12/'2200'!D12)*1000,"")</f>
        <v/>
      </c>
      <c r="E12" s="145" t="str">
        <f>IFERROR(('2100'!E12/'2200'!E12)*1000,"")</f>
        <v/>
      </c>
      <c r="F12" s="145" t="str">
        <f>IFERROR(('2100'!F12/'2200'!F12)*1000,"")</f>
        <v/>
      </c>
      <c r="G12" s="145" t="str">
        <f>IFERROR(('2100'!G12/'2200'!G12)*1000,"")</f>
        <v/>
      </c>
      <c r="H12" s="145" t="s">
        <v>156</v>
      </c>
      <c r="I12" s="145" t="s">
        <v>156</v>
      </c>
      <c r="J12" s="145" t="s">
        <v>156</v>
      </c>
      <c r="K12" s="145" t="s">
        <v>156</v>
      </c>
      <c r="L12" s="145" t="str">
        <f>IFERROR(('2100'!L12/'2200'!L12)*1000,"")</f>
        <v/>
      </c>
      <c r="N12" s="146" t="s">
        <v>284</v>
      </c>
      <c r="O12" s="94" t="s">
        <v>155</v>
      </c>
      <c r="P12" s="145">
        <v>0.02</v>
      </c>
      <c r="Q12" s="145">
        <v>0.2</v>
      </c>
      <c r="R12" s="145">
        <v>5.0000000000000001E-3</v>
      </c>
      <c r="S12" s="145">
        <v>0.15</v>
      </c>
      <c r="T12" s="145">
        <v>0.05</v>
      </c>
      <c r="U12" s="145">
        <v>5</v>
      </c>
      <c r="V12" s="145">
        <v>0.1</v>
      </c>
      <c r="W12" s="145">
        <v>2</v>
      </c>
      <c r="X12" s="145" t="s">
        <v>199</v>
      </c>
      <c r="Y12" s="145" t="s">
        <v>199</v>
      </c>
      <c r="Z12" s="145" t="s">
        <v>156</v>
      </c>
      <c r="AA12" s="145" t="s">
        <v>156</v>
      </c>
      <c r="AB12" s="145" t="s">
        <v>156</v>
      </c>
      <c r="AC12" s="145" t="s">
        <v>156</v>
      </c>
      <c r="AD12" s="145" t="s">
        <v>156</v>
      </c>
      <c r="AE12" s="145" t="s">
        <v>156</v>
      </c>
      <c r="AF12" s="145" t="s">
        <v>156</v>
      </c>
      <c r="AG12" s="145" t="s">
        <v>156</v>
      </c>
      <c r="AH12" s="145">
        <v>1E-3</v>
      </c>
      <c r="AI12" s="145">
        <v>0.1</v>
      </c>
      <c r="AK12" s="147" t="s">
        <v>285</v>
      </c>
      <c r="AL12" s="143">
        <v>2</v>
      </c>
      <c r="AM12" s="148"/>
      <c r="AN12" s="148">
        <v>4.5999999999999999E-2</v>
      </c>
      <c r="AO12" s="148">
        <v>9.4E-2</v>
      </c>
      <c r="AP12" s="148">
        <v>3.9E-2</v>
      </c>
      <c r="AQ12" s="149"/>
      <c r="AR12" s="149"/>
      <c r="AS12" s="149"/>
      <c r="AT12" s="149"/>
    </row>
    <row r="13" spans="1:46" ht="12.9" x14ac:dyDescent="0.3">
      <c r="A13" s="77" t="s">
        <v>157</v>
      </c>
      <c r="B13" s="94" t="s">
        <v>158</v>
      </c>
      <c r="C13" s="145" t="s">
        <v>156</v>
      </c>
      <c r="D13" s="145" t="s">
        <v>156</v>
      </c>
      <c r="E13" s="145" t="s">
        <v>156</v>
      </c>
      <c r="F13" s="145" t="str">
        <f>IFERROR(('2100'!F13/'2200'!F13)*1000,"")</f>
        <v/>
      </c>
      <c r="G13" s="145" t="str">
        <f>IFERROR(('2100'!G13/'2200'!G13)*1000,"")</f>
        <v/>
      </c>
      <c r="H13" s="145" t="str">
        <f>IFERROR(('2100'!H13/'2200'!H13)*1000,"")</f>
        <v/>
      </c>
      <c r="I13" s="145" t="s">
        <v>156</v>
      </c>
      <c r="J13" s="145" t="str">
        <f>IFERROR(('2100'!J13/'2200'!J13)*1000,"")</f>
        <v/>
      </c>
      <c r="K13" s="145" t="s">
        <v>156</v>
      </c>
      <c r="L13" s="145" t="str">
        <f>IFERROR(('2100'!L13/'2200'!L13)*1000,"")</f>
        <v/>
      </c>
      <c r="N13" s="146" t="s">
        <v>157</v>
      </c>
      <c r="O13" s="94" t="s">
        <v>158</v>
      </c>
      <c r="P13" s="145" t="s">
        <v>156</v>
      </c>
      <c r="Q13" s="145" t="s">
        <v>156</v>
      </c>
      <c r="R13" s="145" t="s">
        <v>156</v>
      </c>
      <c r="S13" s="145" t="s">
        <v>156</v>
      </c>
      <c r="T13" s="145" t="s">
        <v>156</v>
      </c>
      <c r="U13" s="145" t="s">
        <v>156</v>
      </c>
      <c r="V13" s="145">
        <v>2</v>
      </c>
      <c r="W13" s="145">
        <v>10</v>
      </c>
      <c r="X13" s="145">
        <v>2</v>
      </c>
      <c r="Y13" s="145">
        <v>30</v>
      </c>
      <c r="Z13" s="145">
        <v>0.5</v>
      </c>
      <c r="AA13" s="145">
        <v>50</v>
      </c>
      <c r="AB13" s="145" t="s">
        <v>156</v>
      </c>
      <c r="AC13" s="145" t="s">
        <v>156</v>
      </c>
      <c r="AD13" s="145">
        <v>1</v>
      </c>
      <c r="AE13" s="145">
        <v>100</v>
      </c>
      <c r="AF13" s="145" t="s">
        <v>156</v>
      </c>
      <c r="AG13" s="145" t="s">
        <v>156</v>
      </c>
      <c r="AH13" s="145">
        <v>1E-3</v>
      </c>
      <c r="AI13" s="145">
        <v>0.1</v>
      </c>
      <c r="AK13" s="147" t="s">
        <v>286</v>
      </c>
      <c r="AL13" s="143">
        <v>3</v>
      </c>
      <c r="AM13" s="148"/>
      <c r="AN13" s="148"/>
      <c r="AO13" s="148">
        <v>6.0000000000000001E-3</v>
      </c>
      <c r="AP13" s="148">
        <v>8.0000000000000002E-3</v>
      </c>
      <c r="AQ13" s="149">
        <v>0.13300000000000001</v>
      </c>
      <c r="AR13" s="149">
        <v>0.36499999999999999</v>
      </c>
      <c r="AS13" s="149">
        <v>2.508</v>
      </c>
      <c r="AT13" s="149"/>
    </row>
    <row r="14" spans="1:46" ht="12.9" x14ac:dyDescent="0.3">
      <c r="A14" s="77" t="s">
        <v>233</v>
      </c>
      <c r="B14" s="94" t="s">
        <v>160</v>
      </c>
      <c r="C14" s="145" t="s">
        <v>156</v>
      </c>
      <c r="D14" s="145" t="s">
        <v>156</v>
      </c>
      <c r="E14" s="145" t="s">
        <v>156</v>
      </c>
      <c r="F14" s="145" t="str">
        <f>IFERROR(('2100'!F14/'2200'!F14)*1000,"")</f>
        <v/>
      </c>
      <c r="G14" s="145" t="str">
        <f>IFERROR(('2100'!G14/'2200'!G14)*1000,"")</f>
        <v/>
      </c>
      <c r="H14" s="145" t="str">
        <f>IFERROR(('2100'!H14/'2200'!H14)*1000,"")</f>
        <v/>
      </c>
      <c r="I14" s="145" t="s">
        <v>156</v>
      </c>
      <c r="J14" s="145" t="str">
        <f>IFERROR(('2100'!J14/'2200'!J14)*1000,"")</f>
        <v/>
      </c>
      <c r="K14" s="145" t="s">
        <v>156</v>
      </c>
      <c r="L14" s="145" t="str">
        <f>IFERROR(('2100'!L14/'2200'!L14)*1000,"")</f>
        <v/>
      </c>
      <c r="N14" s="146" t="s">
        <v>287</v>
      </c>
      <c r="O14" s="94" t="s">
        <v>160</v>
      </c>
      <c r="P14" s="145" t="s">
        <v>156</v>
      </c>
      <c r="Q14" s="145" t="s">
        <v>156</v>
      </c>
      <c r="R14" s="145" t="s">
        <v>156</v>
      </c>
      <c r="S14" s="145" t="s">
        <v>156</v>
      </c>
      <c r="T14" s="145" t="s">
        <v>156</v>
      </c>
      <c r="U14" s="145" t="s">
        <v>156</v>
      </c>
      <c r="V14" s="145">
        <v>2</v>
      </c>
      <c r="W14" s="145">
        <v>10</v>
      </c>
      <c r="X14" s="145">
        <v>2</v>
      </c>
      <c r="Y14" s="145">
        <v>30</v>
      </c>
      <c r="Z14" s="145">
        <v>0.5</v>
      </c>
      <c r="AA14" s="145">
        <v>50</v>
      </c>
      <c r="AB14" s="145" t="s">
        <v>156</v>
      </c>
      <c r="AC14" s="145" t="s">
        <v>156</v>
      </c>
      <c r="AD14" s="145">
        <v>1</v>
      </c>
      <c r="AE14" s="145">
        <v>100</v>
      </c>
      <c r="AF14" s="145" t="s">
        <v>156</v>
      </c>
      <c r="AG14" s="145" t="s">
        <v>156</v>
      </c>
      <c r="AH14" s="145">
        <v>1E-3</v>
      </c>
      <c r="AI14" s="145">
        <v>0.1</v>
      </c>
      <c r="AK14" s="147" t="s">
        <v>288</v>
      </c>
      <c r="AL14" s="143">
        <v>4</v>
      </c>
      <c r="AM14" s="148"/>
      <c r="AN14" s="148"/>
      <c r="AO14" s="148">
        <v>6.7000000000000004E-2</v>
      </c>
      <c r="AP14" s="148">
        <v>3.5999999999999997E-2</v>
      </c>
      <c r="AQ14" s="149"/>
      <c r="AR14" s="149">
        <v>1.669</v>
      </c>
      <c r="AS14" s="149">
        <v>3.7789999999999999</v>
      </c>
      <c r="AT14" s="149"/>
    </row>
    <row r="15" spans="1:46" ht="12.9" x14ac:dyDescent="0.3">
      <c r="A15" s="77" t="s">
        <v>161</v>
      </c>
      <c r="B15" s="94" t="s">
        <v>162</v>
      </c>
      <c r="C15" s="145" t="s">
        <v>156</v>
      </c>
      <c r="D15" s="145" t="s">
        <v>156</v>
      </c>
      <c r="E15" s="145" t="s">
        <v>156</v>
      </c>
      <c r="F15" s="145" t="str">
        <f>IFERROR(('2100'!F15/'2200'!F15)*1000,"")</f>
        <v/>
      </c>
      <c r="G15" s="145" t="str">
        <f>IFERROR(('2100'!G15/'2200'!G15)*1000,"")</f>
        <v/>
      </c>
      <c r="H15" s="145" t="str">
        <f>IFERROR(('2100'!H15/'2200'!H15)*1000,"")</f>
        <v/>
      </c>
      <c r="I15" s="145" t="s">
        <v>156</v>
      </c>
      <c r="J15" s="145" t="str">
        <f>IFERROR(('2100'!J15/'2200'!J15)*1000,"")</f>
        <v/>
      </c>
      <c r="K15" s="145" t="s">
        <v>156</v>
      </c>
      <c r="L15" s="145" t="str">
        <f>IFERROR(('2100'!L15/'2200'!L15)*1000,"")</f>
        <v/>
      </c>
      <c r="N15" s="146" t="s">
        <v>161</v>
      </c>
      <c r="O15" s="94" t="s">
        <v>162</v>
      </c>
      <c r="P15" s="145" t="s">
        <v>156</v>
      </c>
      <c r="Q15" s="145" t="s">
        <v>156</v>
      </c>
      <c r="R15" s="145" t="s">
        <v>156</v>
      </c>
      <c r="S15" s="145" t="s">
        <v>156</v>
      </c>
      <c r="T15" s="145" t="s">
        <v>156</v>
      </c>
      <c r="U15" s="145" t="s">
        <v>156</v>
      </c>
      <c r="V15" s="145">
        <v>2</v>
      </c>
      <c r="W15" s="145">
        <v>10</v>
      </c>
      <c r="X15" s="145">
        <v>2</v>
      </c>
      <c r="Y15" s="145">
        <v>30</v>
      </c>
      <c r="Z15" s="145">
        <v>0.5</v>
      </c>
      <c r="AA15" s="145">
        <v>50</v>
      </c>
      <c r="AB15" s="145" t="s">
        <v>156</v>
      </c>
      <c r="AC15" s="145" t="s">
        <v>156</v>
      </c>
      <c r="AD15" s="145">
        <v>1</v>
      </c>
      <c r="AE15" s="145">
        <v>100</v>
      </c>
      <c r="AF15" s="145" t="s">
        <v>156</v>
      </c>
      <c r="AG15" s="145" t="s">
        <v>156</v>
      </c>
      <c r="AH15" s="145">
        <v>1E-3</v>
      </c>
      <c r="AI15" s="145">
        <v>0.1</v>
      </c>
      <c r="AK15" s="147" t="s">
        <v>289</v>
      </c>
      <c r="AL15" s="143">
        <v>5</v>
      </c>
      <c r="AM15" s="148"/>
      <c r="AN15" s="148"/>
      <c r="AO15" s="148">
        <v>0.29899999999999999</v>
      </c>
      <c r="AP15" s="148">
        <v>9.9000000000000005E-2</v>
      </c>
      <c r="AQ15" s="149"/>
      <c r="AR15" s="149">
        <v>5.2439999999999998</v>
      </c>
      <c r="AS15" s="149">
        <v>3.577</v>
      </c>
      <c r="AT15" s="149"/>
    </row>
    <row r="16" spans="1:46" ht="12.9" x14ac:dyDescent="0.3">
      <c r="A16" s="77" t="s">
        <v>163</v>
      </c>
      <c r="B16" s="94" t="s">
        <v>164</v>
      </c>
      <c r="C16" s="145" t="s">
        <v>156</v>
      </c>
      <c r="D16" s="145" t="s">
        <v>156</v>
      </c>
      <c r="E16" s="145" t="s">
        <v>156</v>
      </c>
      <c r="F16" s="145" t="str">
        <f>IFERROR(('2100'!F16/'2200'!F16)*1000,"")</f>
        <v/>
      </c>
      <c r="G16" s="145" t="str">
        <f>IFERROR(('2100'!G16/'2200'!G16)*1000,"")</f>
        <v/>
      </c>
      <c r="H16" s="145" t="str">
        <f>IFERROR(('2100'!H16/'2200'!H16)*1000,"")</f>
        <v/>
      </c>
      <c r="I16" s="145" t="s">
        <v>156</v>
      </c>
      <c r="J16" s="145" t="str">
        <f>IFERROR(('2100'!J16/'2200'!J16)*1000,"")</f>
        <v/>
      </c>
      <c r="K16" s="145" t="s">
        <v>156</v>
      </c>
      <c r="L16" s="145" t="str">
        <f>IFERROR(('2100'!L16/'2200'!L16)*1000,"")</f>
        <v/>
      </c>
      <c r="N16" s="146" t="s">
        <v>163</v>
      </c>
      <c r="O16" s="94" t="s">
        <v>164</v>
      </c>
      <c r="P16" s="145" t="s">
        <v>156</v>
      </c>
      <c r="Q16" s="145" t="s">
        <v>156</v>
      </c>
      <c r="R16" s="145" t="s">
        <v>156</v>
      </c>
      <c r="S16" s="145" t="s">
        <v>156</v>
      </c>
      <c r="T16" s="145" t="s">
        <v>156</v>
      </c>
      <c r="U16" s="145" t="s">
        <v>156</v>
      </c>
      <c r="V16" s="145">
        <v>2</v>
      </c>
      <c r="W16" s="145">
        <v>10</v>
      </c>
      <c r="X16" s="145">
        <v>2</v>
      </c>
      <c r="Y16" s="145">
        <v>30</v>
      </c>
      <c r="Z16" s="145">
        <v>0.5</v>
      </c>
      <c r="AA16" s="145">
        <v>50</v>
      </c>
      <c r="AB16" s="145" t="s">
        <v>156</v>
      </c>
      <c r="AC16" s="145" t="s">
        <v>156</v>
      </c>
      <c r="AD16" s="145">
        <v>1</v>
      </c>
      <c r="AE16" s="145">
        <v>100</v>
      </c>
      <c r="AF16" s="145" t="s">
        <v>156</v>
      </c>
      <c r="AG16" s="145" t="s">
        <v>156</v>
      </c>
      <c r="AH16" s="145">
        <v>1E-3</v>
      </c>
      <c r="AI16" s="145">
        <v>0.1</v>
      </c>
      <c r="AK16" s="147" t="s">
        <v>290</v>
      </c>
      <c r="AL16" s="143">
        <v>6</v>
      </c>
      <c r="AM16" s="148"/>
      <c r="AN16" s="148"/>
      <c r="AO16" s="148">
        <v>0.43</v>
      </c>
      <c r="AP16" s="148">
        <v>0.14799999999999999</v>
      </c>
      <c r="AQ16" s="149"/>
      <c r="AR16" s="149">
        <v>5.806</v>
      </c>
      <c r="AS16" s="149">
        <v>3.6859999999999999</v>
      </c>
      <c r="AT16" s="149"/>
    </row>
    <row r="17" spans="1:46" ht="12.9" x14ac:dyDescent="0.3">
      <c r="A17" s="77" t="s">
        <v>165</v>
      </c>
      <c r="B17" s="94" t="s">
        <v>166</v>
      </c>
      <c r="C17" s="145" t="str">
        <f>IFERROR(('2100'!C17/'2200'!C17)*1000,"")</f>
        <v/>
      </c>
      <c r="D17" s="145" t="str">
        <f>IFERROR(('2100'!D17/'2200'!D17)*1000,"")</f>
        <v/>
      </c>
      <c r="E17" s="145" t="str">
        <f>IFERROR(('2100'!E17/'2200'!E17)*1000,"")</f>
        <v/>
      </c>
      <c r="F17" s="145" t="str">
        <f>IFERROR(('2100'!F17/'2200'!F17)*1000,"")</f>
        <v/>
      </c>
      <c r="G17" s="145" t="str">
        <f>IFERROR(('2100'!G17/'2200'!G17)*1000,"")</f>
        <v/>
      </c>
      <c r="H17" s="145" t="str">
        <f>IFERROR(('2100'!H17/'2200'!H17)*1000,"")</f>
        <v/>
      </c>
      <c r="I17" s="145" t="str">
        <f>IFERROR(('2100'!I17/'2200'!I17)*1000,"")</f>
        <v/>
      </c>
      <c r="J17" s="145" t="str">
        <f>IFERROR(('2100'!J17/'2200'!J17)*1000,"")</f>
        <v/>
      </c>
      <c r="K17" s="145" t="str">
        <f>IFERROR(('2100'!K17/'2200'!K17)*1000,"")</f>
        <v/>
      </c>
      <c r="L17" s="145" t="str">
        <f>IFERROR(('2100'!L17/'2200'!L17)*1000,"")</f>
        <v/>
      </c>
      <c r="N17" s="146" t="s">
        <v>165</v>
      </c>
      <c r="O17" s="94" t="s">
        <v>166</v>
      </c>
      <c r="P17" s="150">
        <v>1E-4</v>
      </c>
      <c r="Q17" s="145">
        <v>0.05</v>
      </c>
      <c r="R17" s="150">
        <v>1E-4</v>
      </c>
      <c r="S17" s="145">
        <v>0.05</v>
      </c>
      <c r="T17" s="145">
        <v>1E-3</v>
      </c>
      <c r="U17" s="145">
        <v>3</v>
      </c>
      <c r="V17" s="145">
        <v>0.01</v>
      </c>
      <c r="W17" s="145">
        <v>0.2</v>
      </c>
      <c r="X17" s="145">
        <v>0.1</v>
      </c>
      <c r="Y17" s="145">
        <v>10</v>
      </c>
      <c r="Z17" s="145">
        <v>0.1</v>
      </c>
      <c r="AA17" s="145">
        <v>50</v>
      </c>
      <c r="AB17" s="145">
        <v>0.1</v>
      </c>
      <c r="AC17" s="145">
        <v>50</v>
      </c>
      <c r="AD17" s="145">
        <v>0.1</v>
      </c>
      <c r="AE17" s="145">
        <v>100</v>
      </c>
      <c r="AF17" s="145">
        <v>0.2</v>
      </c>
      <c r="AG17" s="145">
        <v>50</v>
      </c>
      <c r="AH17" s="145">
        <v>1E-3</v>
      </c>
      <c r="AI17" s="145">
        <v>0.1</v>
      </c>
      <c r="AK17" s="147" t="s">
        <v>291</v>
      </c>
      <c r="AL17" s="143">
        <v>7</v>
      </c>
      <c r="AM17" s="148"/>
      <c r="AN17" s="148"/>
      <c r="AO17" s="148">
        <v>0.41899999999999998</v>
      </c>
      <c r="AP17" s="148">
        <v>0.13100000000000001</v>
      </c>
      <c r="AQ17" s="149">
        <v>1.113</v>
      </c>
      <c r="AR17" s="149">
        <v>5.8929999999999998</v>
      </c>
      <c r="AS17" s="149">
        <v>5.5190000000000001</v>
      </c>
      <c r="AT17" s="149"/>
    </row>
    <row r="18" spans="1:46" ht="12.9" x14ac:dyDescent="0.3">
      <c r="A18" s="77" t="s">
        <v>167</v>
      </c>
      <c r="B18" s="94" t="s">
        <v>168</v>
      </c>
      <c r="C18" s="145" t="str">
        <f>IFERROR(('2100'!C18/'2200'!C18)*1000,"")</f>
        <v/>
      </c>
      <c r="D18" s="145" t="str">
        <f>IFERROR(('2100'!D18/'2200'!D18)*1000,"")</f>
        <v/>
      </c>
      <c r="E18" s="145"/>
      <c r="F18" s="145" t="str">
        <f>IFERROR(('2100'!F18/'2200'!F18)*1000,"")</f>
        <v/>
      </c>
      <c r="G18" s="145" t="str">
        <f>IFERROR(('2100'!G18/'2200'!G18)*1000,"")</f>
        <v/>
      </c>
      <c r="H18" s="145" t="str">
        <f>IFERROR(('2100'!H18/'2200'!H18)*1000,"")</f>
        <v/>
      </c>
      <c r="I18" s="145"/>
      <c r="J18" s="145" t="str">
        <f>IFERROR(('2100'!J18/'2200'!J18)*1000,"")</f>
        <v/>
      </c>
      <c r="K18" s="145" t="str">
        <f>IFERROR(('2100'!K18/'2200'!K18)*1000,"")</f>
        <v/>
      </c>
      <c r="L18" s="145" t="str">
        <f>IFERROR(('2100'!L18/'2200'!L18)*1000,"")</f>
        <v/>
      </c>
      <c r="N18" s="146" t="s">
        <v>167</v>
      </c>
      <c r="O18" s="94" t="s">
        <v>168</v>
      </c>
      <c r="P18" s="150">
        <v>1E-4</v>
      </c>
      <c r="Q18" s="145">
        <v>0.05</v>
      </c>
      <c r="R18" s="150">
        <v>1E-4</v>
      </c>
      <c r="S18" s="145">
        <v>0.05</v>
      </c>
      <c r="T18" s="145">
        <v>1E-3</v>
      </c>
      <c r="U18" s="145">
        <v>5</v>
      </c>
      <c r="V18" s="145">
        <v>0.01</v>
      </c>
      <c r="W18" s="145">
        <v>0.2</v>
      </c>
      <c r="X18" s="145">
        <v>0.1</v>
      </c>
      <c r="Y18" s="145">
        <v>10</v>
      </c>
      <c r="Z18" s="145">
        <v>0.1</v>
      </c>
      <c r="AA18" s="145">
        <v>50</v>
      </c>
      <c r="AB18" s="145">
        <v>0.1</v>
      </c>
      <c r="AC18" s="145">
        <v>50</v>
      </c>
      <c r="AD18" s="145">
        <v>0.1</v>
      </c>
      <c r="AE18" s="145">
        <v>100</v>
      </c>
      <c r="AF18" s="145">
        <v>0.2</v>
      </c>
      <c r="AG18" s="145">
        <v>50</v>
      </c>
      <c r="AH18" s="145">
        <v>1E-3</v>
      </c>
      <c r="AI18" s="145">
        <v>0.1</v>
      </c>
      <c r="AK18" s="147" t="s">
        <v>179</v>
      </c>
      <c r="AL18" s="143">
        <v>8</v>
      </c>
      <c r="AM18" s="148"/>
      <c r="AN18" s="148"/>
      <c r="AO18" s="148">
        <v>0.126</v>
      </c>
      <c r="AP18" s="148">
        <v>0.152</v>
      </c>
      <c r="AQ18" s="149">
        <v>0.13500000000000001</v>
      </c>
      <c r="AR18" s="149">
        <v>3.0670000000000002</v>
      </c>
      <c r="AS18" s="149"/>
      <c r="AT18" s="149"/>
    </row>
    <row r="19" spans="1:46" ht="12.9" x14ac:dyDescent="0.3">
      <c r="A19" s="77" t="s">
        <v>169</v>
      </c>
      <c r="B19" s="94" t="s">
        <v>170</v>
      </c>
      <c r="C19" s="145" t="str">
        <f>IFERROR(('2100'!C19/'2200'!C19)*1000,"")</f>
        <v/>
      </c>
      <c r="D19" s="145" t="str">
        <f>IFERROR(('2100'!D19/'2200'!D19)*1000,"")</f>
        <v/>
      </c>
      <c r="E19" s="145" t="str">
        <f>IFERROR(('2100'!E19/'2200'!E19)*1000,"")</f>
        <v/>
      </c>
      <c r="F19" s="145" t="str">
        <f>IFERROR(('2100'!F19/'2200'!F19)*1000,"")</f>
        <v/>
      </c>
      <c r="G19" s="145" t="str">
        <f>IFERROR(('2100'!G19/'2200'!G19)*1000,"")</f>
        <v/>
      </c>
      <c r="H19" s="145" t="str">
        <f>IFERROR(('2100'!H19/'2200'!H19)*1000,"")</f>
        <v/>
      </c>
      <c r="I19" s="145" t="str">
        <f>IFERROR(('2100'!I19/'2200'!I19)*1000,"")</f>
        <v/>
      </c>
      <c r="J19" s="145" t="str">
        <f>IFERROR(('2100'!J19/'2200'!J19)*1000,"")</f>
        <v/>
      </c>
      <c r="K19" s="145" t="str">
        <f>IFERROR(('2100'!K19/'2200'!K19)*1000,"")</f>
        <v/>
      </c>
      <c r="L19" s="145" t="str">
        <f>IFERROR(('2100'!L19/'2200'!L19)*1000,"")</f>
        <v/>
      </c>
      <c r="N19" s="146" t="s">
        <v>169</v>
      </c>
      <c r="O19" s="94" t="s">
        <v>170</v>
      </c>
      <c r="P19" s="145">
        <v>0.02</v>
      </c>
      <c r="Q19" s="145">
        <v>0.5</v>
      </c>
      <c r="R19" s="145">
        <v>5.0000000000000001E-3</v>
      </c>
      <c r="S19" s="145">
        <v>0.15</v>
      </c>
      <c r="T19" s="145">
        <v>0.02</v>
      </c>
      <c r="U19" s="145">
        <v>5</v>
      </c>
      <c r="V19" s="145">
        <v>0.5</v>
      </c>
      <c r="W19" s="145">
        <v>5</v>
      </c>
      <c r="X19" s="145">
        <v>0.5</v>
      </c>
      <c r="Y19" s="145">
        <v>10</v>
      </c>
      <c r="Z19" s="145">
        <v>0.3</v>
      </c>
      <c r="AA19" s="145">
        <v>50</v>
      </c>
      <c r="AB19" s="145">
        <v>0.3</v>
      </c>
      <c r="AC19" s="145">
        <v>50</v>
      </c>
      <c r="AD19" s="145">
        <v>0.5</v>
      </c>
      <c r="AE19" s="145">
        <v>100</v>
      </c>
      <c r="AF19" s="145">
        <v>0.2</v>
      </c>
      <c r="AG19" s="145">
        <v>50</v>
      </c>
      <c r="AH19" s="145">
        <v>1E-3</v>
      </c>
      <c r="AI19" s="145">
        <v>0.1</v>
      </c>
      <c r="AK19" s="147" t="s">
        <v>292</v>
      </c>
      <c r="AL19" s="143">
        <v>9</v>
      </c>
      <c r="AM19" s="148"/>
      <c r="AN19" s="148"/>
      <c r="AO19" s="148">
        <v>0.16700000000000001</v>
      </c>
      <c r="AP19" s="148">
        <v>0.17799999999999999</v>
      </c>
      <c r="AQ19" s="149">
        <v>1.5269999999999999</v>
      </c>
      <c r="AR19" s="149">
        <v>6.899</v>
      </c>
      <c r="AS19" s="149">
        <v>8.7629999999999999</v>
      </c>
      <c r="AT19" s="149"/>
    </row>
    <row r="20" spans="1:46" ht="12.9" x14ac:dyDescent="0.3">
      <c r="A20" s="77" t="s">
        <v>171</v>
      </c>
      <c r="B20" s="94" t="s">
        <v>172</v>
      </c>
      <c r="C20" s="145"/>
      <c r="D20" s="145" t="str">
        <f>IFERROR(('2100'!D20/'2200'!D20)*1000,"")</f>
        <v/>
      </c>
      <c r="E20" s="145" t="str">
        <f>IFERROR(('2100'!E20/'2200'!E20)*1000,"")</f>
        <v/>
      </c>
      <c r="F20" s="145" t="str">
        <f>IFERROR(('2100'!F20/'2200'!F20)*1000,"")</f>
        <v/>
      </c>
      <c r="G20" s="145" t="str">
        <f>IFERROR(('2100'!G20/'2200'!G20)*1000,"")</f>
        <v/>
      </c>
      <c r="H20" s="145" t="str">
        <f>IFERROR(('2100'!H20/'2200'!H20)*1000,"")</f>
        <v/>
      </c>
      <c r="I20" s="145" t="str">
        <f>IFERROR(('2100'!I20/'2200'!I20)*1000,"")</f>
        <v/>
      </c>
      <c r="J20" s="145" t="str">
        <f>IFERROR(('2100'!J20/'2200'!J20)*1000,"")</f>
        <v/>
      </c>
      <c r="K20" s="145" t="str">
        <f>IFERROR(('2100'!K20/'2200'!K20)*1000,"")</f>
        <v/>
      </c>
      <c r="L20" s="145" t="str">
        <f>IFERROR(('2100'!L20/'2200'!L20)*1000,"")</f>
        <v/>
      </c>
      <c r="N20" s="146" t="s">
        <v>171</v>
      </c>
      <c r="O20" s="94" t="s">
        <v>172</v>
      </c>
      <c r="P20" s="145">
        <v>0.05</v>
      </c>
      <c r="Q20" s="145">
        <v>0.8</v>
      </c>
      <c r="R20" s="145">
        <v>0.04</v>
      </c>
      <c r="S20" s="145">
        <v>0.3</v>
      </c>
      <c r="T20" s="145">
        <v>0.02</v>
      </c>
      <c r="U20" s="145">
        <v>5</v>
      </c>
      <c r="V20" s="145">
        <v>1.5</v>
      </c>
      <c r="W20" s="145">
        <v>20</v>
      </c>
      <c r="X20" s="145">
        <v>1.5</v>
      </c>
      <c r="Y20" s="145">
        <v>50</v>
      </c>
      <c r="Z20" s="145">
        <v>0.3</v>
      </c>
      <c r="AA20" s="145">
        <v>50</v>
      </c>
      <c r="AB20" s="145">
        <v>0.3</v>
      </c>
      <c r="AC20" s="145">
        <v>50</v>
      </c>
      <c r="AD20" s="145">
        <v>0.5</v>
      </c>
      <c r="AE20" s="145">
        <v>100</v>
      </c>
      <c r="AF20" s="145">
        <v>0.2</v>
      </c>
      <c r="AG20" s="145">
        <v>50</v>
      </c>
      <c r="AH20" s="145">
        <v>1E-3</v>
      </c>
      <c r="AI20" s="145">
        <v>0.1</v>
      </c>
      <c r="AK20" s="147" t="s">
        <v>293</v>
      </c>
      <c r="AL20" s="143">
        <v>10</v>
      </c>
      <c r="AM20" s="148"/>
      <c r="AN20" s="148"/>
      <c r="AO20" s="148">
        <v>0.16500000000000001</v>
      </c>
      <c r="AP20" s="148">
        <v>0.12</v>
      </c>
      <c r="AQ20" s="149">
        <v>1.9039999999999999</v>
      </c>
      <c r="AR20" s="149">
        <v>12.853</v>
      </c>
      <c r="AS20" s="149">
        <v>2.8130000000000002</v>
      </c>
      <c r="AT20" s="149"/>
    </row>
    <row r="21" spans="1:46" ht="12.9" x14ac:dyDescent="0.3">
      <c r="A21" s="77" t="s">
        <v>173</v>
      </c>
      <c r="B21" s="94" t="s">
        <v>174</v>
      </c>
      <c r="C21" s="145"/>
      <c r="D21" s="145" t="str">
        <f>IFERROR(('2100'!D21/'2200'!D21)*1000,"")</f>
        <v/>
      </c>
      <c r="E21" s="145" t="str">
        <f>IFERROR(('2100'!E21/'2200'!E21)*1000,"")</f>
        <v/>
      </c>
      <c r="F21" s="145" t="str">
        <f>IFERROR(('2100'!F21/'2200'!F21)*1000,"")</f>
        <v/>
      </c>
      <c r="G21" s="145" t="str">
        <f>IFERROR(('2100'!G21/'2200'!G21)*1000,"")</f>
        <v/>
      </c>
      <c r="H21" s="145" t="str">
        <f>IFERROR(('2100'!H21/'2200'!H21)*1000,"")</f>
        <v/>
      </c>
      <c r="I21" s="145" t="str">
        <f>IFERROR(('2100'!I21/'2200'!I21)*1000,"")</f>
        <v/>
      </c>
      <c r="J21" s="145" t="str">
        <f>IFERROR(('2100'!J21/'2200'!J21)*1000,"")</f>
        <v/>
      </c>
      <c r="K21" s="145" t="str">
        <f>IFERROR(('2100'!K21/'2200'!K21)*1000,"")</f>
        <v/>
      </c>
      <c r="L21" s="145" t="str">
        <f>IFERROR(('2100'!L21/'2200'!L21)*1000,"")</f>
        <v/>
      </c>
      <c r="N21" s="146" t="s">
        <v>173</v>
      </c>
      <c r="O21" s="94" t="s">
        <v>174</v>
      </c>
      <c r="P21" s="145">
        <v>0.1</v>
      </c>
      <c r="Q21" s="145">
        <v>1</v>
      </c>
      <c r="R21" s="145">
        <v>0.05</v>
      </c>
      <c r="S21" s="145">
        <v>0.4</v>
      </c>
      <c r="T21" s="145">
        <v>0.02</v>
      </c>
      <c r="U21" s="145">
        <v>5</v>
      </c>
      <c r="V21" s="145">
        <v>2</v>
      </c>
      <c r="W21" s="145">
        <v>20</v>
      </c>
      <c r="X21" s="145">
        <v>2</v>
      </c>
      <c r="Y21" s="145">
        <v>50</v>
      </c>
      <c r="Z21" s="145">
        <v>0.3</v>
      </c>
      <c r="AA21" s="145">
        <v>50</v>
      </c>
      <c r="AB21" s="145">
        <v>0.3</v>
      </c>
      <c r="AC21" s="145">
        <v>50</v>
      </c>
      <c r="AD21" s="145">
        <v>0.5</v>
      </c>
      <c r="AE21" s="145">
        <v>100</v>
      </c>
      <c r="AF21" s="145">
        <v>0.2</v>
      </c>
      <c r="AG21" s="145">
        <v>50</v>
      </c>
      <c r="AH21" s="145">
        <v>1E-3</v>
      </c>
      <c r="AI21" s="145">
        <v>0.2</v>
      </c>
      <c r="AK21" s="147" t="s">
        <v>294</v>
      </c>
      <c r="AL21" s="143">
        <v>11</v>
      </c>
      <c r="AM21" s="148"/>
      <c r="AN21" s="148"/>
      <c r="AO21" s="148">
        <v>0.64700000000000002</v>
      </c>
      <c r="AP21" s="148">
        <v>0.217</v>
      </c>
      <c r="AQ21" s="149">
        <v>4.7210000000000001</v>
      </c>
      <c r="AR21" s="149">
        <v>11.324</v>
      </c>
      <c r="AS21" s="149">
        <v>9.9369999999999994</v>
      </c>
      <c r="AT21" s="149"/>
    </row>
    <row r="22" spans="1:46" ht="12.9" x14ac:dyDescent="0.3">
      <c r="A22" s="77" t="s">
        <v>175</v>
      </c>
      <c r="B22" s="94" t="s">
        <v>176</v>
      </c>
      <c r="C22" s="145"/>
      <c r="D22" s="145" t="str">
        <f>IFERROR(('2100'!D22/'2200'!D22)*1000,"")</f>
        <v/>
      </c>
      <c r="E22" s="145" t="s">
        <v>156</v>
      </c>
      <c r="F22" s="145" t="str">
        <f>IFERROR(('2100'!F22/'2200'!F22)*1000,"")</f>
        <v/>
      </c>
      <c r="G22" s="145" t="str">
        <f>IFERROR(('2100'!G22/'2200'!G22)*1000,"")</f>
        <v/>
      </c>
      <c r="H22" s="145" t="str">
        <f>IFERROR(('2100'!H22/'2200'!H22)*1000,"")</f>
        <v/>
      </c>
      <c r="I22" s="145" t="str">
        <f>IFERROR(('2100'!I22/'2200'!I22)*1000,"")</f>
        <v/>
      </c>
      <c r="J22" s="145" t="str">
        <f>IFERROR(('2100'!J22/'2200'!J22)*1000,"")</f>
        <v/>
      </c>
      <c r="K22" s="145" t="str">
        <f>IFERROR(('2100'!K22/'2200'!K22)*1000,"")</f>
        <v/>
      </c>
      <c r="L22" s="145" t="str">
        <f>IFERROR(('2100'!L22/'2200'!L22)*1000,"")</f>
        <v/>
      </c>
      <c r="N22" s="146" t="s">
        <v>175</v>
      </c>
      <c r="O22" s="94" t="s">
        <v>176</v>
      </c>
      <c r="P22" s="145">
        <v>0.05</v>
      </c>
      <c r="Q22" s="145">
        <v>1</v>
      </c>
      <c r="R22" s="145">
        <v>0.05</v>
      </c>
      <c r="S22" s="145">
        <v>0.5</v>
      </c>
      <c r="T22" s="145" t="s">
        <v>156</v>
      </c>
      <c r="U22" s="145" t="s">
        <v>156</v>
      </c>
      <c r="V22" s="145">
        <v>3</v>
      </c>
      <c r="W22" s="145">
        <v>20</v>
      </c>
      <c r="X22" s="145">
        <v>3</v>
      </c>
      <c r="Y22" s="145">
        <v>50</v>
      </c>
      <c r="Z22" s="145">
        <v>0.5</v>
      </c>
      <c r="AA22" s="145">
        <v>50</v>
      </c>
      <c r="AB22" s="145">
        <v>0.5</v>
      </c>
      <c r="AC22" s="145">
        <v>50</v>
      </c>
      <c r="AD22" s="145">
        <v>1</v>
      </c>
      <c r="AE22" s="145">
        <v>100</v>
      </c>
      <c r="AF22" s="145">
        <v>1</v>
      </c>
      <c r="AG22" s="145">
        <v>50</v>
      </c>
      <c r="AH22" s="145"/>
      <c r="AI22" s="145"/>
      <c r="AK22" s="147" t="s">
        <v>295</v>
      </c>
      <c r="AL22" s="143">
        <v>12</v>
      </c>
      <c r="AM22" s="148"/>
      <c r="AN22" s="148"/>
      <c r="AO22" s="148">
        <v>4.7E-2</v>
      </c>
      <c r="AP22" s="148">
        <v>2.3E-2</v>
      </c>
      <c r="AQ22" s="149"/>
      <c r="AR22" s="149">
        <v>1.2</v>
      </c>
      <c r="AS22" s="149">
        <v>1.7729999999999999</v>
      </c>
      <c r="AT22" s="149"/>
    </row>
    <row r="23" spans="1:46" ht="12.9" x14ac:dyDescent="0.3">
      <c r="A23" s="77" t="s">
        <v>177</v>
      </c>
      <c r="B23" s="94" t="s">
        <v>178</v>
      </c>
      <c r="C23" s="145" t="str">
        <f>IFERROR(('2100'!C23/'2200'!C23)*1000,"")</f>
        <v/>
      </c>
      <c r="D23" s="145" t="str">
        <f>IFERROR(('2100'!D23/'2200'!D23)*1000,"")</f>
        <v/>
      </c>
      <c r="E23" s="145" t="s">
        <v>156</v>
      </c>
      <c r="F23" s="145" t="str">
        <f>IFERROR(('2100'!F23/'2200'!F23)*1000,"")</f>
        <v/>
      </c>
      <c r="G23" s="145" t="str">
        <f>IFERROR(('2100'!G23/'2200'!G23)*1000,"")</f>
        <v/>
      </c>
      <c r="H23" s="145" t="str">
        <f>IFERROR(('2100'!H23/'2200'!H23)*1000,"")</f>
        <v/>
      </c>
      <c r="I23" s="145" t="str">
        <f>IFERROR(('2100'!I23/'2200'!I23)*1000,"")</f>
        <v/>
      </c>
      <c r="J23" s="145" t="str">
        <f>IFERROR(('2100'!J23/'2200'!J23)*1000,"")</f>
        <v/>
      </c>
      <c r="K23" s="145" t="str">
        <f>IFERROR(('2100'!K23/'2200'!K23)*1000,"")</f>
        <v/>
      </c>
      <c r="L23" s="145" t="str">
        <f>IFERROR(('2100'!L23/'2200'!L23)*1000,"")</f>
        <v/>
      </c>
      <c r="N23" s="146" t="s">
        <v>177</v>
      </c>
      <c r="O23" s="94" t="s">
        <v>178</v>
      </c>
      <c r="P23" s="145">
        <v>0.05</v>
      </c>
      <c r="Q23" s="145">
        <v>1.5</v>
      </c>
      <c r="R23" s="145">
        <v>0.03</v>
      </c>
      <c r="S23" s="145">
        <v>0.5</v>
      </c>
      <c r="T23" s="145" t="s">
        <v>156</v>
      </c>
      <c r="U23" s="145" t="s">
        <v>156</v>
      </c>
      <c r="V23" s="145">
        <v>3</v>
      </c>
      <c r="W23" s="145">
        <v>20</v>
      </c>
      <c r="X23" s="145">
        <v>3</v>
      </c>
      <c r="Y23" s="145">
        <v>30</v>
      </c>
      <c r="Z23" s="145">
        <v>0.3</v>
      </c>
      <c r="AA23" s="145">
        <v>50</v>
      </c>
      <c r="AB23" s="145">
        <v>0.3</v>
      </c>
      <c r="AC23" s="145">
        <v>50</v>
      </c>
      <c r="AD23" s="145">
        <v>0.5</v>
      </c>
      <c r="AE23" s="145">
        <v>100</v>
      </c>
      <c r="AF23" s="145">
        <v>0.5</v>
      </c>
      <c r="AG23" s="145">
        <v>50</v>
      </c>
      <c r="AH23" s="145">
        <v>1E-3</v>
      </c>
      <c r="AI23" s="145">
        <v>0.1</v>
      </c>
      <c r="AK23" s="147" t="s">
        <v>296</v>
      </c>
      <c r="AL23" s="143">
        <v>13</v>
      </c>
      <c r="AM23" s="148"/>
      <c r="AN23" s="148"/>
      <c r="AO23" s="148">
        <v>7.0000000000000001E-3</v>
      </c>
      <c r="AP23" s="148">
        <v>2E-3</v>
      </c>
      <c r="AQ23" s="149"/>
      <c r="AR23" s="149">
        <v>8.3000000000000004E-2</v>
      </c>
      <c r="AS23" s="149"/>
      <c r="AT23" s="149"/>
    </row>
    <row r="24" spans="1:46" ht="12.9" x14ac:dyDescent="0.3">
      <c r="A24" s="77" t="s">
        <v>179</v>
      </c>
      <c r="B24" s="94" t="s">
        <v>180</v>
      </c>
      <c r="C24" s="145" t="str">
        <f>IFERROR(('2100'!C24/'2200'!C24)*1000,"")</f>
        <v/>
      </c>
      <c r="D24" s="145" t="str">
        <f>IFERROR(('2100'!D24/'2200'!D24)*1000,"")</f>
        <v/>
      </c>
      <c r="E24" s="145" t="s">
        <v>156</v>
      </c>
      <c r="F24" s="145" t="str">
        <f>IFERROR(('2100'!F24/'2200'!F24)*1000,"")</f>
        <v/>
      </c>
      <c r="G24" s="145" t="str">
        <f>IFERROR(('2100'!G24/'2200'!G24)*1000,"")</f>
        <v/>
      </c>
      <c r="H24" s="145" t="str">
        <f>IFERROR(('2100'!H24/'2200'!H24)*1000,"")</f>
        <v/>
      </c>
      <c r="I24" s="145" t="str">
        <f>IFERROR(('2100'!I24/'2200'!I24)*1000,"")</f>
        <v/>
      </c>
      <c r="J24" s="145" t="str">
        <f>IFERROR(('2100'!J24/'2200'!J24)*1000,"")</f>
        <v/>
      </c>
      <c r="K24" s="145" t="str">
        <f>IFERROR(('2100'!K24/'2200'!K24)*1000,"")</f>
        <v/>
      </c>
      <c r="L24" s="145" t="str">
        <f>IFERROR(('2100'!L24/'2200'!L24)*1000,"")</f>
        <v/>
      </c>
      <c r="N24" s="146" t="s">
        <v>179</v>
      </c>
      <c r="O24" s="94" t="s">
        <v>180</v>
      </c>
      <c r="P24" s="145">
        <v>0.05</v>
      </c>
      <c r="Q24" s="145">
        <v>0.25</v>
      </c>
      <c r="R24" s="145">
        <v>0.02</v>
      </c>
      <c r="S24" s="145">
        <v>0.2</v>
      </c>
      <c r="T24" s="145" t="s">
        <v>156</v>
      </c>
      <c r="U24" s="145" t="s">
        <v>156</v>
      </c>
      <c r="V24" s="145">
        <v>2</v>
      </c>
      <c r="W24" s="145">
        <v>10</v>
      </c>
      <c r="X24" s="145">
        <v>2</v>
      </c>
      <c r="Y24" s="145">
        <v>20</v>
      </c>
      <c r="Z24" s="145">
        <v>0.3</v>
      </c>
      <c r="AA24" s="145">
        <v>50</v>
      </c>
      <c r="AB24" s="145">
        <v>0.3</v>
      </c>
      <c r="AC24" s="145">
        <v>50</v>
      </c>
      <c r="AD24" s="145">
        <v>0.5</v>
      </c>
      <c r="AE24" s="145">
        <v>100</v>
      </c>
      <c r="AF24" s="145">
        <v>0.2</v>
      </c>
      <c r="AG24" s="145">
        <v>50</v>
      </c>
      <c r="AH24" s="145">
        <v>1E-3</v>
      </c>
      <c r="AI24" s="145">
        <v>0.1</v>
      </c>
      <c r="AK24" s="147" t="s">
        <v>297</v>
      </c>
      <c r="AL24" s="143">
        <v>14</v>
      </c>
      <c r="AM24" s="148"/>
      <c r="AN24" s="148"/>
      <c r="AO24" s="148">
        <v>0.371</v>
      </c>
      <c r="AP24" s="148">
        <v>0.151</v>
      </c>
      <c r="AQ24" s="149">
        <v>0.61799999999999999</v>
      </c>
      <c r="AR24" s="149">
        <v>6.3659999999999997</v>
      </c>
      <c r="AS24" s="149">
        <v>4.7530000000000001</v>
      </c>
      <c r="AT24" s="149"/>
    </row>
    <row r="25" spans="1:46" ht="12.9" x14ac:dyDescent="0.3">
      <c r="A25" s="77" t="s">
        <v>181</v>
      </c>
      <c r="B25" s="94" t="s">
        <v>182</v>
      </c>
      <c r="C25" s="145" t="str">
        <f>IFERROR(('2100'!C25/'2200'!C25)*1000,"")</f>
        <v/>
      </c>
      <c r="D25" s="145" t="str">
        <f>IFERROR(('2100'!D25/'2200'!D25)*1000,"")</f>
        <v/>
      </c>
      <c r="E25" s="145" t="str">
        <f>IFERROR(('2100'!E25/'2200'!E25)*1000,"")</f>
        <v/>
      </c>
      <c r="F25" s="145" t="str">
        <f>IFERROR(('2100'!F25/'2200'!F25)*1000,"")</f>
        <v/>
      </c>
      <c r="G25" s="145" t="str">
        <f>IFERROR(('2100'!G25/'2200'!G25)*1000,"")</f>
        <v/>
      </c>
      <c r="H25" s="145" t="str">
        <f>IFERROR(('2100'!H25/'2200'!H25)*1000,"")</f>
        <v/>
      </c>
      <c r="I25" s="145" t="str">
        <f>IFERROR(('2100'!I25/'2200'!I25)*1000,"")</f>
        <v/>
      </c>
      <c r="J25" s="145" t="str">
        <f>IFERROR(('2100'!J25/'2200'!J25)*1000,"")</f>
        <v/>
      </c>
      <c r="K25" s="145" t="str">
        <f>IFERROR(('2100'!K25/'2200'!K25)*1000,"")</f>
        <v/>
      </c>
      <c r="L25" s="145" t="str">
        <f>IFERROR(('2100'!L25/'2200'!L25)*1000,"")</f>
        <v/>
      </c>
      <c r="N25" s="146" t="s">
        <v>181</v>
      </c>
      <c r="O25" s="94" t="s">
        <v>182</v>
      </c>
      <c r="P25" s="145">
        <v>0.05</v>
      </c>
      <c r="Q25" s="145">
        <v>1</v>
      </c>
      <c r="R25" s="145">
        <v>0.03</v>
      </c>
      <c r="S25" s="145">
        <v>0.3</v>
      </c>
      <c r="T25" s="145">
        <v>0.1</v>
      </c>
      <c r="U25" s="145">
        <v>10</v>
      </c>
      <c r="V25" s="145">
        <v>3</v>
      </c>
      <c r="W25" s="145">
        <v>20</v>
      </c>
      <c r="X25" s="145">
        <v>3</v>
      </c>
      <c r="Y25" s="145">
        <v>50</v>
      </c>
      <c r="Z25" s="145">
        <v>0.5</v>
      </c>
      <c r="AA25" s="145">
        <v>50</v>
      </c>
      <c r="AB25" s="145">
        <v>0.5</v>
      </c>
      <c r="AC25" s="145">
        <v>50</v>
      </c>
      <c r="AD25" s="145">
        <v>1</v>
      </c>
      <c r="AE25" s="145">
        <v>100</v>
      </c>
      <c r="AF25" s="145">
        <v>1</v>
      </c>
      <c r="AG25" s="145">
        <v>50</v>
      </c>
      <c r="AH25" s="145"/>
      <c r="AI25" s="145"/>
      <c r="AK25" s="147" t="s">
        <v>298</v>
      </c>
      <c r="AL25" s="143">
        <v>15</v>
      </c>
      <c r="AM25" s="148"/>
      <c r="AN25" s="148"/>
      <c r="AO25" s="148">
        <v>9.4E-2</v>
      </c>
      <c r="AP25" s="148">
        <v>6.8000000000000005E-2</v>
      </c>
      <c r="AQ25" s="149"/>
      <c r="AR25" s="149"/>
      <c r="AS25" s="149"/>
      <c r="AT25" s="149"/>
    </row>
    <row r="26" spans="1:46" ht="12.9" x14ac:dyDescent="0.3">
      <c r="A26" s="77" t="s">
        <v>183</v>
      </c>
      <c r="B26" s="94" t="s">
        <v>184</v>
      </c>
      <c r="C26" s="145" t="s">
        <v>156</v>
      </c>
      <c r="D26" s="145" t="s">
        <v>156</v>
      </c>
      <c r="E26" s="145" t="str">
        <f>IFERROR(('2100'!E26/'2200'!E26)*1000,"")</f>
        <v/>
      </c>
      <c r="F26" s="145" t="str">
        <f>IFERROR(('2100'!F26/'2200'!F26)*1000,"")</f>
        <v/>
      </c>
      <c r="G26" s="145" t="str">
        <f>IFERROR(('2100'!G26/'2200'!G26)*1000,"")</f>
        <v/>
      </c>
      <c r="H26" s="145" t="str">
        <f>IFERROR(('2100'!H26/'2200'!H26)*1000,"")</f>
        <v/>
      </c>
      <c r="I26" s="145" t="str">
        <f>IFERROR(('2100'!I26/'2200'!I26)*1000,"")</f>
        <v/>
      </c>
      <c r="J26" s="145" t="str">
        <f>IFERROR(('2100'!J26/'2200'!J26)*1000,"")</f>
        <v/>
      </c>
      <c r="K26" s="145" t="str">
        <f>IFERROR(('2100'!K26/'2200'!K26)*1000,"")</f>
        <v/>
      </c>
      <c r="L26" s="145" t="str">
        <f>IFERROR(('2100'!L26/'2200'!L26)*1000,"")</f>
        <v/>
      </c>
      <c r="N26" s="146" t="s">
        <v>183</v>
      </c>
      <c r="O26" s="94" t="s">
        <v>184</v>
      </c>
      <c r="P26" s="145" t="s">
        <v>156</v>
      </c>
      <c r="Q26" s="145" t="s">
        <v>156</v>
      </c>
      <c r="R26" s="145" t="s">
        <v>156</v>
      </c>
      <c r="S26" s="145" t="s">
        <v>156</v>
      </c>
      <c r="T26" s="145">
        <v>0.03</v>
      </c>
      <c r="U26" s="145">
        <v>5</v>
      </c>
      <c r="V26" s="145">
        <v>3</v>
      </c>
      <c r="W26" s="145">
        <v>20</v>
      </c>
      <c r="X26" s="145">
        <v>3</v>
      </c>
      <c r="Y26" s="145">
        <v>50</v>
      </c>
      <c r="Z26" s="145">
        <v>0.5</v>
      </c>
      <c r="AA26" s="145">
        <v>50</v>
      </c>
      <c r="AB26" s="145">
        <v>0.5</v>
      </c>
      <c r="AC26" s="145">
        <v>50</v>
      </c>
      <c r="AD26" s="145">
        <v>1</v>
      </c>
      <c r="AE26" s="145">
        <v>100</v>
      </c>
      <c r="AF26" s="145">
        <v>0.5</v>
      </c>
      <c r="AG26" s="145">
        <v>50</v>
      </c>
      <c r="AH26" s="145"/>
      <c r="AI26" s="145"/>
      <c r="AK26" s="147" t="s">
        <v>285</v>
      </c>
      <c r="AL26" s="143">
        <v>16</v>
      </c>
      <c r="AM26" s="148"/>
      <c r="AN26" s="148"/>
      <c r="AO26" s="148">
        <v>0.108</v>
      </c>
      <c r="AP26" s="148">
        <v>6.6000000000000003E-2</v>
      </c>
      <c r="AQ26" s="149"/>
      <c r="AR26" s="149"/>
      <c r="AS26" s="149"/>
      <c r="AT26" s="149"/>
    </row>
    <row r="27" spans="1:46" ht="12.9" x14ac:dyDescent="0.3">
      <c r="A27" s="77" t="s">
        <v>185</v>
      </c>
      <c r="B27" s="94" t="s">
        <v>186</v>
      </c>
      <c r="C27" s="145" t="s">
        <v>156</v>
      </c>
      <c r="D27" s="145" t="s">
        <v>156</v>
      </c>
      <c r="E27" s="145" t="str">
        <f>IFERROR(('2100'!E27/'2200'!E27)*1000,"")</f>
        <v/>
      </c>
      <c r="F27" s="145" t="str">
        <f>IFERROR(('2100'!F27/'2200'!F27)*1000,"")</f>
        <v/>
      </c>
      <c r="G27" s="145" t="str">
        <f>IFERROR(('2100'!G27/'2200'!G27)*1000,"")</f>
        <v/>
      </c>
      <c r="H27" s="145" t="str">
        <f>IFERROR(('2100'!H27/'2200'!H27)*1000,"")</f>
        <v/>
      </c>
      <c r="I27" s="145" t="str">
        <f>IFERROR(('2100'!I27/'2200'!I27)*1000,"")</f>
        <v/>
      </c>
      <c r="J27" s="145" t="str">
        <f>IFERROR(('2100'!J27/'2200'!J27)*1000,"")</f>
        <v/>
      </c>
      <c r="K27" s="145" t="str">
        <f>IFERROR(('2100'!K27/'2200'!K27)*1000,"")</f>
        <v/>
      </c>
      <c r="L27" s="145" t="str">
        <f>IFERROR(('2100'!L27/'2200'!L27)*1000,"")</f>
        <v/>
      </c>
      <c r="N27" s="146" t="s">
        <v>185</v>
      </c>
      <c r="O27" s="94" t="s">
        <v>186</v>
      </c>
      <c r="P27" s="145" t="s">
        <v>156</v>
      </c>
      <c r="Q27" s="145" t="s">
        <v>156</v>
      </c>
      <c r="R27" s="145" t="s">
        <v>156</v>
      </c>
      <c r="S27" s="145" t="s">
        <v>156</v>
      </c>
      <c r="T27" s="145">
        <v>0.05</v>
      </c>
      <c r="U27" s="145">
        <v>10</v>
      </c>
      <c r="V27" s="145">
        <v>3</v>
      </c>
      <c r="W27" s="145">
        <v>20</v>
      </c>
      <c r="X27" s="145">
        <v>3</v>
      </c>
      <c r="Y27" s="145">
        <v>50</v>
      </c>
      <c r="Z27" s="145">
        <v>0.5</v>
      </c>
      <c r="AA27" s="145">
        <v>50</v>
      </c>
      <c r="AB27" s="145">
        <v>0.5</v>
      </c>
      <c r="AC27" s="145">
        <v>50</v>
      </c>
      <c r="AD27" s="145">
        <v>1</v>
      </c>
      <c r="AE27" s="145">
        <v>100</v>
      </c>
      <c r="AF27" s="145">
        <v>1</v>
      </c>
      <c r="AG27" s="145">
        <v>50</v>
      </c>
      <c r="AH27" s="145"/>
      <c r="AI27" s="145"/>
      <c r="AK27" s="147" t="s">
        <v>299</v>
      </c>
      <c r="AL27" s="143">
        <v>17</v>
      </c>
      <c r="AM27" s="148"/>
      <c r="AN27" s="148"/>
      <c r="AO27" s="148">
        <v>8.3000000000000004E-2</v>
      </c>
      <c r="AP27" s="148">
        <v>0.16200000000000001</v>
      </c>
      <c r="AQ27" s="149">
        <v>0.46899999999999997</v>
      </c>
      <c r="AR27" s="149">
        <v>4.4660000000000002</v>
      </c>
      <c r="AS27" s="149">
        <v>4.3319999999999999</v>
      </c>
      <c r="AT27" s="149"/>
    </row>
    <row r="28" spans="1:46" ht="12.9" x14ac:dyDescent="0.3">
      <c r="A28" s="77" t="s">
        <v>187</v>
      </c>
      <c r="B28" s="94" t="s">
        <v>188</v>
      </c>
      <c r="C28" s="145" t="str">
        <f>IFERROR(('2100'!C28/'2200'!C28)*1000,"")</f>
        <v/>
      </c>
      <c r="D28" s="145" t="str">
        <f>IFERROR(('2100'!D28/'2200'!D28)*1000,"")</f>
        <v/>
      </c>
      <c r="E28" s="145" t="str">
        <f>IFERROR(('2100'!E28/'2200'!E28)*1000,"")</f>
        <v/>
      </c>
      <c r="F28" s="145" t="str">
        <f>IFERROR(('2100'!F28/'2200'!F28)*1000,"")</f>
        <v/>
      </c>
      <c r="G28" s="145" t="str">
        <f>IFERROR(('2100'!G28/'2200'!G28)*1000,"")</f>
        <v/>
      </c>
      <c r="H28" s="145" t="str">
        <f>IFERROR(('2100'!H28/'2200'!H28)*1000,"")</f>
        <v/>
      </c>
      <c r="I28" s="145" t="str">
        <f>IFERROR(('2100'!I28/'2200'!I28)*1000,"")</f>
        <v/>
      </c>
      <c r="J28" s="145" t="str">
        <f>IFERROR(('2100'!J28/'2200'!J28)*1000,"")</f>
        <v/>
      </c>
      <c r="K28" s="145" t="str">
        <f>IFERROR(('2100'!K28/'2200'!K28)*1000,"")</f>
        <v/>
      </c>
      <c r="L28" s="145" t="str">
        <f>IFERROR(('2100'!L28/'2200'!L28)*1000,"")</f>
        <v/>
      </c>
      <c r="N28" s="146" t="s">
        <v>187</v>
      </c>
      <c r="O28" s="94" t="s">
        <v>188</v>
      </c>
      <c r="P28" s="145">
        <v>0.01</v>
      </c>
      <c r="Q28" s="145">
        <v>0.2</v>
      </c>
      <c r="R28" s="145">
        <v>3.0000000000000001E-3</v>
      </c>
      <c r="S28" s="145">
        <v>0.1</v>
      </c>
      <c r="T28" s="145">
        <v>0.02</v>
      </c>
      <c r="U28" s="145">
        <v>3</v>
      </c>
      <c r="V28" s="145">
        <v>0.01</v>
      </c>
      <c r="W28" s="145">
        <v>5</v>
      </c>
      <c r="X28" s="145">
        <v>0.5</v>
      </c>
      <c r="Y28" s="145">
        <v>20</v>
      </c>
      <c r="Z28" s="145">
        <v>0.2</v>
      </c>
      <c r="AA28" s="145">
        <v>50</v>
      </c>
      <c r="AB28" s="145">
        <v>0.2</v>
      </c>
      <c r="AC28" s="145">
        <v>50</v>
      </c>
      <c r="AD28" s="145">
        <v>0.5</v>
      </c>
      <c r="AE28" s="145">
        <v>100</v>
      </c>
      <c r="AF28" s="145">
        <v>0.2</v>
      </c>
      <c r="AG28" s="145">
        <v>50</v>
      </c>
      <c r="AH28" s="145">
        <v>1E-3</v>
      </c>
      <c r="AI28" s="145">
        <v>0.1</v>
      </c>
      <c r="AK28" s="147" t="s">
        <v>205</v>
      </c>
      <c r="AL28" s="143">
        <v>18</v>
      </c>
      <c r="AM28" s="148"/>
      <c r="AN28" s="148">
        <v>4.7E-2</v>
      </c>
      <c r="AO28" s="148">
        <v>9.8000000000000004E-2</v>
      </c>
      <c r="AP28" s="148">
        <v>4.5999999999999999E-2</v>
      </c>
      <c r="AQ28" s="149">
        <v>2.4670000000000001</v>
      </c>
      <c r="AR28" s="149">
        <v>4.1879999999999997</v>
      </c>
      <c r="AS28" s="149">
        <v>4.9619999999999997</v>
      </c>
      <c r="AT28" s="149"/>
    </row>
    <row r="29" spans="1:46" ht="12.9" x14ac:dyDescent="0.3">
      <c r="A29" s="77" t="s">
        <v>189</v>
      </c>
      <c r="B29" s="94" t="s">
        <v>190</v>
      </c>
      <c r="C29" s="151" t="str">
        <f>IFERROR(('2100'!C29/'2200'!C29)*1000,"")</f>
        <v/>
      </c>
      <c r="D29" s="151" t="str">
        <f>IFERROR(('2100'!D29/'2200'!D29)*1000,"")</f>
        <v/>
      </c>
      <c r="E29" s="151" t="s">
        <v>156</v>
      </c>
      <c r="F29" s="151" t="str">
        <f>IFERROR(('2100'!F29/'2200'!F29)*1000,"")</f>
        <v/>
      </c>
      <c r="G29" s="151" t="str">
        <f>IFERROR(('2100'!G29/'2200'!G29)*1000,"")</f>
        <v/>
      </c>
      <c r="H29" s="151" t="s">
        <v>156</v>
      </c>
      <c r="I29" s="151" t="s">
        <v>156</v>
      </c>
      <c r="J29" s="151" t="s">
        <v>156</v>
      </c>
      <c r="K29" s="151" t="s">
        <v>156</v>
      </c>
      <c r="L29" s="151" t="str">
        <f>IFERROR(('2100'!L29/'2200'!L29)*1000,"")</f>
        <v/>
      </c>
      <c r="N29" s="244" t="s">
        <v>189</v>
      </c>
      <c r="O29" s="94" t="s">
        <v>190</v>
      </c>
      <c r="P29" s="150">
        <v>1E-4</v>
      </c>
      <c r="Q29" s="145">
        <v>0.01</v>
      </c>
      <c r="R29" s="150">
        <v>1E-4</v>
      </c>
      <c r="S29" s="145">
        <v>0.01</v>
      </c>
      <c r="T29" s="145" t="s">
        <v>156</v>
      </c>
      <c r="U29" s="145" t="s">
        <v>156</v>
      </c>
      <c r="V29" s="145">
        <v>0.01</v>
      </c>
      <c r="W29" s="145">
        <v>2</v>
      </c>
      <c r="X29" s="145">
        <v>0.01</v>
      </c>
      <c r="Y29" s="145">
        <v>2</v>
      </c>
      <c r="Z29" s="145" t="s">
        <v>156</v>
      </c>
      <c r="AA29" s="145" t="s">
        <v>156</v>
      </c>
      <c r="AB29" s="145" t="s">
        <v>156</v>
      </c>
      <c r="AC29" s="145" t="s">
        <v>156</v>
      </c>
      <c r="AD29" s="145" t="s">
        <v>156</v>
      </c>
      <c r="AE29" s="145" t="s">
        <v>156</v>
      </c>
      <c r="AF29" s="145" t="s">
        <v>156</v>
      </c>
      <c r="AG29" s="145" t="s">
        <v>156</v>
      </c>
      <c r="AH29" s="145"/>
      <c r="AI29" s="145"/>
    </row>
    <row r="30" spans="1:46" ht="12.9" x14ac:dyDescent="0.3">
      <c r="A30" s="77" t="s">
        <v>191</v>
      </c>
      <c r="B30" s="94" t="s">
        <v>192</v>
      </c>
      <c r="C30" s="145" t="str">
        <f>IFERROR(('2100'!C30/'2200'!C30)*1000,"")</f>
        <v/>
      </c>
      <c r="D30" s="145" t="str">
        <f>IFERROR(('2100'!D30/'2200'!D30)*1000,"")</f>
        <v/>
      </c>
      <c r="E30" s="145" t="str">
        <f>IFERROR(('2100'!E30/'2200'!E30)*1000,"")</f>
        <v/>
      </c>
      <c r="F30" s="145" t="str">
        <f>IFERROR(('2100'!F30/'2200'!F30)*1000,"")</f>
        <v/>
      </c>
      <c r="G30" s="145" t="str">
        <f>IFERROR(('2100'!G30/'2200'!G30)*1000,"")</f>
        <v/>
      </c>
      <c r="H30" s="145" t="str">
        <f>IFERROR(('2100'!H30/'2200'!H30)*1000,"")</f>
        <v/>
      </c>
      <c r="I30" s="145" t="str">
        <f>IFERROR(('2100'!I30/'2200'!I30)*1000,"")</f>
        <v/>
      </c>
      <c r="J30" s="145" t="str">
        <f>IFERROR(('2100'!J30/'2200'!J30)*1000,"")</f>
        <v/>
      </c>
      <c r="K30" s="145" t="str">
        <f>IFERROR(('2100'!K30/'2200'!K30)*1000,"")</f>
        <v/>
      </c>
      <c r="L30" s="145" t="str">
        <f>IFERROR(('2100'!L30/'2200'!L30)*1000,"")</f>
        <v/>
      </c>
      <c r="N30" s="146" t="s">
        <v>191</v>
      </c>
      <c r="O30" s="94" t="s">
        <v>192</v>
      </c>
      <c r="P30" s="145">
        <v>0.05</v>
      </c>
      <c r="Q30" s="145">
        <v>0.6</v>
      </c>
      <c r="R30" s="145">
        <v>0.04</v>
      </c>
      <c r="S30" s="145">
        <v>0.3</v>
      </c>
      <c r="T30" s="145">
        <v>0.05</v>
      </c>
      <c r="U30" s="145">
        <v>10</v>
      </c>
      <c r="V30" s="145">
        <v>3</v>
      </c>
      <c r="W30" s="145">
        <v>20</v>
      </c>
      <c r="X30" s="145">
        <v>3</v>
      </c>
      <c r="Y30" s="145">
        <v>50</v>
      </c>
      <c r="Z30" s="145">
        <v>0.5</v>
      </c>
      <c r="AA30" s="145">
        <v>50</v>
      </c>
      <c r="AB30" s="145">
        <v>0.5</v>
      </c>
      <c r="AC30" s="145">
        <v>50</v>
      </c>
      <c r="AD30" s="145">
        <v>1</v>
      </c>
      <c r="AE30" s="145">
        <v>100</v>
      </c>
      <c r="AF30" s="145">
        <v>1</v>
      </c>
      <c r="AG30" s="145">
        <v>50</v>
      </c>
      <c r="AH30" s="145"/>
      <c r="AI30" s="145"/>
    </row>
    <row r="31" spans="1:46" ht="12.9" x14ac:dyDescent="0.3">
      <c r="A31" s="77" t="s">
        <v>193</v>
      </c>
      <c r="B31" s="94" t="s">
        <v>194</v>
      </c>
      <c r="C31" s="145" t="str">
        <f>IFERROR(('2100'!C31/'2200'!C31)*1000,"")</f>
        <v/>
      </c>
      <c r="D31" s="145" t="str">
        <f>IFERROR(('2100'!D31/'2200'!D31)*1000,"")</f>
        <v/>
      </c>
      <c r="E31" s="145" t="str">
        <f>IFERROR(('2100'!E31/'2200'!E31)*1000,"")</f>
        <v/>
      </c>
      <c r="F31" s="145" t="str">
        <f>IFERROR(('2100'!F31/'2200'!F31)*1000,"")</f>
        <v/>
      </c>
      <c r="G31" s="145" t="str">
        <f>IFERROR(('2100'!G31/'2200'!G31)*1000,"")</f>
        <v/>
      </c>
      <c r="H31" s="145" t="str">
        <f>IFERROR(('2100'!H31/'2200'!H31)*1000,"")</f>
        <v/>
      </c>
      <c r="I31" s="145" t="str">
        <f>IFERROR(('2100'!I31/'2200'!I31)*1000,"")</f>
        <v/>
      </c>
      <c r="J31" s="145" t="str">
        <f>IFERROR(('2100'!J31/'2200'!J31)*1000,"")</f>
        <v/>
      </c>
      <c r="K31" s="145" t="str">
        <f>IFERROR(('2100'!K31/'2200'!K31)*1000,"")</f>
        <v/>
      </c>
      <c r="L31" s="145" t="str">
        <f>IFERROR(('2100'!L31/'2200'!L31)*1000,"")</f>
        <v/>
      </c>
      <c r="N31" s="146" t="s">
        <v>193</v>
      </c>
      <c r="O31" s="94" t="s">
        <v>194</v>
      </c>
      <c r="P31" s="145">
        <v>0.05</v>
      </c>
      <c r="Q31" s="145">
        <v>0.3</v>
      </c>
      <c r="R31" s="145">
        <v>3.5000000000000003E-2</v>
      </c>
      <c r="S31" s="145">
        <v>0.2</v>
      </c>
      <c r="T31" s="145">
        <v>3.5000000000000003E-2</v>
      </c>
      <c r="U31" s="145">
        <v>3</v>
      </c>
      <c r="V31" s="145">
        <v>0.05</v>
      </c>
      <c r="W31" s="145">
        <v>1</v>
      </c>
      <c r="X31" s="145">
        <v>0.05</v>
      </c>
      <c r="Y31" s="145">
        <v>1</v>
      </c>
      <c r="Z31" s="145">
        <v>0.1</v>
      </c>
      <c r="AA31" s="145">
        <v>50</v>
      </c>
      <c r="AB31" s="145">
        <v>0.1</v>
      </c>
      <c r="AC31" s="145">
        <v>50</v>
      </c>
      <c r="AD31" s="145">
        <v>0.5</v>
      </c>
      <c r="AE31" s="145">
        <v>100</v>
      </c>
      <c r="AF31" s="145">
        <v>0.05</v>
      </c>
      <c r="AG31" s="145">
        <v>50</v>
      </c>
      <c r="AH31" s="145"/>
      <c r="AI31" s="145"/>
    </row>
    <row r="32" spans="1:46" ht="12.9" x14ac:dyDescent="0.3">
      <c r="A32" s="77" t="s">
        <v>234</v>
      </c>
      <c r="B32" s="94" t="s">
        <v>196</v>
      </c>
      <c r="C32" s="145" t="str">
        <f>IFERROR(('2100'!C32/'2200'!C32)*1000,"")</f>
        <v/>
      </c>
      <c r="D32" s="145" t="str">
        <f>IFERROR(('2100'!D32/'2200'!D32)*1000,"")</f>
        <v/>
      </c>
      <c r="E32" s="145" t="s">
        <v>156</v>
      </c>
      <c r="F32" s="145" t="str">
        <f>IFERROR(('2100'!F32/'2200'!F32)*1000,"")</f>
        <v/>
      </c>
      <c r="G32" s="145" t="s">
        <v>156</v>
      </c>
      <c r="H32" s="145" t="s">
        <v>156</v>
      </c>
      <c r="I32" s="145" t="s">
        <v>156</v>
      </c>
      <c r="J32" s="145" t="s">
        <v>156</v>
      </c>
      <c r="K32" s="145" t="s">
        <v>156</v>
      </c>
      <c r="L32" s="145" t="str">
        <f>IFERROR(('2100'!L32/'2200'!L32)*1000,"")</f>
        <v/>
      </c>
      <c r="N32" s="146" t="s">
        <v>300</v>
      </c>
      <c r="O32" s="94" t="s">
        <v>196</v>
      </c>
      <c r="P32" s="145">
        <v>0.05</v>
      </c>
      <c r="Q32" s="145">
        <v>0.3</v>
      </c>
      <c r="R32" s="145">
        <v>3.5000000000000003E-2</v>
      </c>
      <c r="S32" s="145">
        <v>0.2</v>
      </c>
      <c r="T32" s="145" t="s">
        <v>156</v>
      </c>
      <c r="U32" s="145" t="s">
        <v>156</v>
      </c>
      <c r="V32" s="145">
        <v>0.05</v>
      </c>
      <c r="W32" s="145">
        <v>1</v>
      </c>
      <c r="X32" s="145" t="s">
        <v>199</v>
      </c>
      <c r="Y32" s="145" t="s">
        <v>199</v>
      </c>
      <c r="Z32" s="145" t="s">
        <v>156</v>
      </c>
      <c r="AA32" s="145" t="s">
        <v>156</v>
      </c>
      <c r="AB32" s="145" t="s">
        <v>156</v>
      </c>
      <c r="AC32" s="145" t="s">
        <v>156</v>
      </c>
      <c r="AD32" s="145" t="s">
        <v>156</v>
      </c>
      <c r="AE32" s="145" t="s">
        <v>156</v>
      </c>
      <c r="AF32" s="145" t="s">
        <v>156</v>
      </c>
      <c r="AG32" s="145" t="s">
        <v>156</v>
      </c>
      <c r="AH32" s="145"/>
      <c r="AI32" s="145"/>
    </row>
    <row r="33" spans="1:35" ht="12.9" x14ac:dyDescent="0.3">
      <c r="A33" s="77" t="s">
        <v>197</v>
      </c>
      <c r="B33" s="94" t="s">
        <v>198</v>
      </c>
      <c r="C33" s="145" t="s">
        <v>199</v>
      </c>
      <c r="D33" s="145" t="s">
        <v>199</v>
      </c>
      <c r="E33" s="145" t="s">
        <v>199</v>
      </c>
      <c r="F33" s="145" t="str">
        <f>IFERROR(('2100'!F33/'2200'!F33)*1000,"")</f>
        <v/>
      </c>
      <c r="G33" s="145" t="str">
        <f>IFERROR(('2100'!G33/'2200'!G33)*1000,"")</f>
        <v/>
      </c>
      <c r="H33" s="145" t="s">
        <v>199</v>
      </c>
      <c r="I33" s="145" t="s">
        <v>199</v>
      </c>
      <c r="J33" s="145" t="s">
        <v>199</v>
      </c>
      <c r="K33" s="145" t="s">
        <v>199</v>
      </c>
      <c r="L33" s="145" t="str">
        <f>IFERROR(('2100'!L33/'2200'!L33)*1000,"")</f>
        <v/>
      </c>
      <c r="N33" s="146" t="s">
        <v>197</v>
      </c>
      <c r="O33" s="94" t="s">
        <v>198</v>
      </c>
      <c r="P33" s="145" t="s">
        <v>199</v>
      </c>
      <c r="Q33" s="145" t="s">
        <v>199</v>
      </c>
      <c r="R33" s="145" t="s">
        <v>199</v>
      </c>
      <c r="S33" s="145" t="s">
        <v>199</v>
      </c>
      <c r="T33" s="145" t="s">
        <v>199</v>
      </c>
      <c r="U33" s="145" t="s">
        <v>199</v>
      </c>
      <c r="V33" s="145">
        <v>5</v>
      </c>
      <c r="W33" s="145">
        <v>30</v>
      </c>
      <c r="X33" s="145">
        <v>5</v>
      </c>
      <c r="Y33" s="145">
        <v>60</v>
      </c>
      <c r="Z33" s="145" t="s">
        <v>199</v>
      </c>
      <c r="AA33" s="145" t="s">
        <v>199</v>
      </c>
      <c r="AB33" s="145" t="s">
        <v>199</v>
      </c>
      <c r="AC33" s="145" t="s">
        <v>199</v>
      </c>
      <c r="AD33" s="145" t="s">
        <v>199</v>
      </c>
      <c r="AE33" s="145" t="s">
        <v>199</v>
      </c>
      <c r="AF33" s="145" t="s">
        <v>199</v>
      </c>
      <c r="AG33" s="145" t="s">
        <v>199</v>
      </c>
      <c r="AH33" s="145"/>
      <c r="AI33" s="145"/>
    </row>
    <row r="34" spans="1:35" ht="12.9" x14ac:dyDescent="0.3">
      <c r="A34" s="77" t="s">
        <v>200</v>
      </c>
      <c r="B34" s="94" t="s">
        <v>201</v>
      </c>
      <c r="C34" s="145" t="s">
        <v>199</v>
      </c>
      <c r="D34" s="145" t="s">
        <v>199</v>
      </c>
      <c r="E34" s="145" t="s">
        <v>199</v>
      </c>
      <c r="F34" s="145" t="str">
        <f>IFERROR(('2100'!F34/'2200'!F34)*1000,"")</f>
        <v/>
      </c>
      <c r="G34" s="145" t="str">
        <f>IFERROR(('2100'!G34/'2200'!G34)*1000,"")</f>
        <v/>
      </c>
      <c r="H34" s="145" t="s">
        <v>199</v>
      </c>
      <c r="I34" s="145" t="s">
        <v>199</v>
      </c>
      <c r="J34" s="145" t="s">
        <v>199</v>
      </c>
      <c r="K34" s="145" t="s">
        <v>199</v>
      </c>
      <c r="L34" s="145" t="str">
        <f>IFERROR(('2100'!L34/'2200'!L34)*1000,"")</f>
        <v/>
      </c>
      <c r="N34" s="146" t="s">
        <v>200</v>
      </c>
      <c r="O34" s="94" t="s">
        <v>201</v>
      </c>
      <c r="P34" s="145" t="s">
        <v>199</v>
      </c>
      <c r="Q34" s="145" t="s">
        <v>199</v>
      </c>
      <c r="R34" s="145" t="s">
        <v>199</v>
      </c>
      <c r="S34" s="145" t="s">
        <v>199</v>
      </c>
      <c r="T34" s="145" t="s">
        <v>199</v>
      </c>
      <c r="U34" s="145" t="s">
        <v>199</v>
      </c>
      <c r="V34" s="145">
        <v>5</v>
      </c>
      <c r="W34" s="145">
        <v>40</v>
      </c>
      <c r="X34" s="145">
        <v>5</v>
      </c>
      <c r="Y34" s="145">
        <v>80</v>
      </c>
      <c r="Z34" s="145" t="s">
        <v>199</v>
      </c>
      <c r="AA34" s="145" t="s">
        <v>199</v>
      </c>
      <c r="AB34" s="145" t="s">
        <v>199</v>
      </c>
      <c r="AC34" s="145" t="s">
        <v>199</v>
      </c>
      <c r="AD34" s="145" t="s">
        <v>199</v>
      </c>
      <c r="AE34" s="145" t="s">
        <v>199</v>
      </c>
      <c r="AF34" s="145" t="s">
        <v>199</v>
      </c>
      <c r="AG34" s="145" t="s">
        <v>199</v>
      </c>
      <c r="AH34" s="145"/>
      <c r="AI34" s="145"/>
    </row>
    <row r="35" spans="1:35" ht="12.9" x14ac:dyDescent="0.3">
      <c r="A35" s="77" t="s">
        <v>202</v>
      </c>
      <c r="B35" s="94" t="s">
        <v>203</v>
      </c>
      <c r="C35" s="145" t="s">
        <v>199</v>
      </c>
      <c r="D35" s="145" t="s">
        <v>199</v>
      </c>
      <c r="E35" s="145" t="s">
        <v>199</v>
      </c>
      <c r="F35" s="145" t="str">
        <f>IFERROR(('2100'!F35/'2200'!F35)*1000,"")</f>
        <v/>
      </c>
      <c r="G35" s="145" t="str">
        <f>IFERROR(('2100'!G35/'2200'!G35)*1000,"")</f>
        <v/>
      </c>
      <c r="H35" s="145" t="s">
        <v>199</v>
      </c>
      <c r="I35" s="145" t="s">
        <v>199</v>
      </c>
      <c r="J35" s="145" t="s">
        <v>199</v>
      </c>
      <c r="K35" s="145" t="s">
        <v>199</v>
      </c>
      <c r="L35" s="145" t="str">
        <f>IFERROR(('2100'!L35/'2200'!L35)*1000,"")</f>
        <v/>
      </c>
      <c r="N35" s="146" t="s">
        <v>202</v>
      </c>
      <c r="O35" s="94" t="s">
        <v>203</v>
      </c>
      <c r="P35" s="145" t="s">
        <v>199</v>
      </c>
      <c r="Q35" s="145" t="s">
        <v>199</v>
      </c>
      <c r="R35" s="145" t="s">
        <v>199</v>
      </c>
      <c r="S35" s="145" t="s">
        <v>199</v>
      </c>
      <c r="T35" s="145" t="s">
        <v>199</v>
      </c>
      <c r="U35" s="145" t="s">
        <v>199</v>
      </c>
      <c r="V35" s="145">
        <v>5</v>
      </c>
      <c r="W35" s="145">
        <v>30</v>
      </c>
      <c r="X35" s="145">
        <v>5</v>
      </c>
      <c r="Y35" s="145">
        <v>60</v>
      </c>
      <c r="Z35" s="145" t="s">
        <v>199</v>
      </c>
      <c r="AA35" s="145" t="s">
        <v>199</v>
      </c>
      <c r="AB35" s="145" t="s">
        <v>199</v>
      </c>
      <c r="AC35" s="145" t="s">
        <v>199</v>
      </c>
      <c r="AD35" s="145" t="s">
        <v>199</v>
      </c>
      <c r="AE35" s="145" t="s">
        <v>199</v>
      </c>
      <c r="AF35" s="145" t="s">
        <v>199</v>
      </c>
      <c r="AG35" s="145" t="s">
        <v>199</v>
      </c>
      <c r="AH35" s="145"/>
      <c r="AI35" s="145"/>
    </row>
    <row r="36" spans="1:35" ht="12.9" x14ac:dyDescent="0.3">
      <c r="A36" s="77" t="s">
        <v>49</v>
      </c>
      <c r="B36" s="94" t="s">
        <v>204</v>
      </c>
      <c r="C36" s="145" t="str">
        <f>IFERROR(('2100'!C36/'2200'!C36)*1000,"")</f>
        <v/>
      </c>
      <c r="D36" s="145" t="str">
        <f>IFERROR(('2100'!D36/'2200'!D36)*1000,"")</f>
        <v/>
      </c>
      <c r="E36" s="145" t="str">
        <f>IFERROR(('2100'!E36/'2200'!E36)*1000,"")</f>
        <v/>
      </c>
      <c r="F36" s="145" t="str">
        <f>IFERROR(('2100'!F36/'2200'!F36)*1000,"")</f>
        <v/>
      </c>
      <c r="G36" s="145" t="str">
        <f>IFERROR(('2100'!G36/'2200'!G36)*1000,"")</f>
        <v/>
      </c>
      <c r="H36" s="145" t="str">
        <f>IFERROR(('2100'!H36/'2200'!H36)*1000,"")</f>
        <v/>
      </c>
      <c r="I36" s="145" t="str">
        <f>IFERROR(('2100'!I36/'2200'!I36)*1000,"")</f>
        <v/>
      </c>
      <c r="J36" s="145" t="str">
        <f>IFERROR(('2100'!J36/'2200'!J36)*1000,"")</f>
        <v/>
      </c>
      <c r="K36" s="145" t="str">
        <f>IFERROR(('2100'!K36/'2200'!K36)*1000,"")</f>
        <v/>
      </c>
      <c r="L36" s="145" t="str">
        <f>IFERROR(('2100'!L36/'2200'!L36)*1000,"")</f>
        <v/>
      </c>
      <c r="N36" s="146" t="s">
        <v>49</v>
      </c>
      <c r="O36" s="94" t="s">
        <v>204</v>
      </c>
      <c r="P36" s="145">
        <v>1E-3</v>
      </c>
      <c r="Q36" s="145">
        <v>1</v>
      </c>
      <c r="R36" s="145">
        <v>1E-3</v>
      </c>
      <c r="S36" s="145">
        <v>1</v>
      </c>
      <c r="T36" s="145">
        <v>1E-3</v>
      </c>
      <c r="U36" s="145">
        <v>5</v>
      </c>
      <c r="V36" s="145">
        <v>0.5</v>
      </c>
      <c r="W36" s="145">
        <v>20</v>
      </c>
      <c r="X36" s="145">
        <v>0.5</v>
      </c>
      <c r="Y36" s="145">
        <v>50</v>
      </c>
      <c r="Z36" s="145">
        <v>0.05</v>
      </c>
      <c r="AA36" s="145">
        <v>50</v>
      </c>
      <c r="AB36" s="145">
        <v>0.05</v>
      </c>
      <c r="AC36" s="145">
        <v>50</v>
      </c>
      <c r="AD36" s="145">
        <v>0.1</v>
      </c>
      <c r="AE36" s="145">
        <v>100</v>
      </c>
      <c r="AF36" s="145">
        <v>0.1</v>
      </c>
      <c r="AG36" s="145">
        <v>50</v>
      </c>
      <c r="AH36" s="150">
        <v>1E-4</v>
      </c>
      <c r="AI36" s="145">
        <v>0.3</v>
      </c>
    </row>
    <row r="38" spans="1:35" s="1" customFormat="1" ht="15.45" x14ac:dyDescent="0.3">
      <c r="B38" s="152"/>
      <c r="C38" s="354" t="s">
        <v>301</v>
      </c>
      <c r="D38" s="354"/>
      <c r="E38" s="354"/>
      <c r="F38" s="354"/>
      <c r="G38" s="354"/>
      <c r="H38" s="354"/>
      <c r="I38" s="354"/>
      <c r="J38" s="354"/>
      <c r="K38" s="354"/>
      <c r="L38" s="354"/>
    </row>
    <row r="39" spans="1:35" x14ac:dyDescent="0.3">
      <c r="C39" s="354"/>
      <c r="D39" s="354"/>
      <c r="E39" s="354"/>
      <c r="F39" s="354"/>
      <c r="G39" s="354"/>
      <c r="H39" s="354"/>
      <c r="I39" s="354"/>
      <c r="J39" s="354"/>
      <c r="K39" s="354"/>
      <c r="L39" s="354"/>
    </row>
    <row r="40" spans="1:35" ht="39.549999999999997" customHeight="1" x14ac:dyDescent="0.3">
      <c r="C40" s="354"/>
      <c r="D40" s="354"/>
      <c r="E40" s="354"/>
      <c r="F40" s="354"/>
      <c r="G40" s="354"/>
      <c r="H40" s="354"/>
      <c r="I40" s="354"/>
      <c r="J40" s="354"/>
      <c r="K40" s="354"/>
      <c r="L40" s="354"/>
    </row>
  </sheetData>
  <sheetProtection password="8914" sheet="1" objects="1" scenarios="1"/>
  <mergeCells count="44">
    <mergeCell ref="A6:A9"/>
    <mergeCell ref="B6:B9"/>
    <mergeCell ref="C6:L6"/>
    <mergeCell ref="C7:D7"/>
    <mergeCell ref="E7:E9"/>
    <mergeCell ref="F7:G7"/>
    <mergeCell ref="H7:K7"/>
    <mergeCell ref="L7:L9"/>
    <mergeCell ref="C8:C9"/>
    <mergeCell ref="D8:D9"/>
    <mergeCell ref="F8:F9"/>
    <mergeCell ref="G8:G9"/>
    <mergeCell ref="AH7:AH9"/>
    <mergeCell ref="R8:R9"/>
    <mergeCell ref="N6:N9"/>
    <mergeCell ref="O6:O9"/>
    <mergeCell ref="P6:AI6"/>
    <mergeCell ref="P7:S7"/>
    <mergeCell ref="U7:U9"/>
    <mergeCell ref="V7:Y7"/>
    <mergeCell ref="Z7:AG7"/>
    <mergeCell ref="AI7:AI9"/>
    <mergeCell ref="P8:P9"/>
    <mergeCell ref="T7:T9"/>
    <mergeCell ref="Y8:Y9"/>
    <mergeCell ref="S8:S9"/>
    <mergeCell ref="V8:V9"/>
    <mergeCell ref="Z8:AC8"/>
    <mergeCell ref="C38:L40"/>
    <mergeCell ref="AK7:AK9"/>
    <mergeCell ref="AL7:AL9"/>
    <mergeCell ref="AM7:AT7"/>
    <mergeCell ref="AM8:AN8"/>
    <mergeCell ref="AO8:AP8"/>
    <mergeCell ref="AQ8:AQ9"/>
    <mergeCell ref="AR8:AR9"/>
    <mergeCell ref="AS8:AS9"/>
    <mergeCell ref="AT8:AT9"/>
    <mergeCell ref="AD8:AG8"/>
    <mergeCell ref="W8:W9"/>
    <mergeCell ref="H8:I8"/>
    <mergeCell ref="J8:K8"/>
    <mergeCell ref="Q8:Q9"/>
    <mergeCell ref="X8:X9"/>
  </mergeCells>
  <conditionalFormatting sqref="C11:L36">
    <cfRule type="expression" dxfId="40" priority="2" stopIfTrue="1">
      <formula>AND((SUM(КолвоПроцедур,КоллективныеДозы)-MAX(КолвоПроцедур,КоллективныеДозы))=0,КоллективныеДозы&lt;&gt;КолвоПроцедур)</formula>
    </cfRule>
  </conditionalFormatting>
  <conditionalFormatting sqref="C11:L36">
    <cfRule type="containsBlanks" dxfId="39" priority="1" stopIfTrue="1">
      <formula>LEN(TRIM(C11))=0</formula>
    </cfRule>
  </conditionalFormatting>
  <conditionalFormatting sqref="D11:D36">
    <cfRule type="expression" dxfId="38" priority="3" stopIfTrue="1">
      <formula>OR($D11&lt;$R11,$D11&gt;$S11)</formula>
    </cfRule>
  </conditionalFormatting>
  <conditionalFormatting sqref="C11:C36">
    <cfRule type="expression" dxfId="37" priority="4" stopIfTrue="1">
      <formula>OR($C11&lt;$P11,$C11&gt;$Q11)</formula>
    </cfRule>
  </conditionalFormatting>
  <conditionalFormatting sqref="E11:E36">
    <cfRule type="expression" dxfId="36" priority="5" stopIfTrue="1">
      <formula>OR($E11&lt;$T11,$E11&gt;$U11)</formula>
    </cfRule>
  </conditionalFormatting>
  <conditionalFormatting sqref="F11:F36">
    <cfRule type="expression" dxfId="35" priority="6" stopIfTrue="1">
      <formula>OR($F11&lt;$V11,$F11&gt;$W11)</formula>
    </cfRule>
  </conditionalFormatting>
  <conditionalFormatting sqref="G11:G31 G33:G36">
    <cfRule type="expression" dxfId="34" priority="7" stopIfTrue="1">
      <formula>OR($G11&lt;$X11,$G11&gt;$Y11)</formula>
    </cfRule>
  </conditionalFormatting>
  <conditionalFormatting sqref="H11:H36">
    <cfRule type="expression" dxfId="33" priority="8" stopIfTrue="1">
      <formula>OR($H11&lt;$Z11,$H11&gt;$AA11)</formula>
    </cfRule>
  </conditionalFormatting>
  <conditionalFormatting sqref="I11:I36">
    <cfRule type="expression" dxfId="32" priority="9" stopIfTrue="1">
      <formula>OR($I11&lt;$AB11,$I11&gt;$AC11)</formula>
    </cfRule>
  </conditionalFormatting>
  <conditionalFormatting sqref="J11:J36">
    <cfRule type="expression" dxfId="31" priority="10" stopIfTrue="1">
      <formula>OR($J11&lt;$AD11,$J11&gt;$AE11)</formula>
    </cfRule>
  </conditionalFormatting>
  <conditionalFormatting sqref="K11:K36">
    <cfRule type="expression" dxfId="30" priority="11" stopIfTrue="1">
      <formula>OR($K11&lt;$AF11,$K11&gt;$AG11)</formula>
    </cfRule>
  </conditionalFormatting>
  <conditionalFormatting sqref="L11:L36">
    <cfRule type="expression" dxfId="29" priority="12" stopIfTrue="1">
      <formula>OR($L11&lt;$AH11,$L11&gt;$AI11)</formula>
    </cfRule>
  </conditionalFormatting>
  <pageMargins left="0.7" right="0.7" top="0.75" bottom="0.75" header="0.3" footer="0.3"/>
  <pageSetup paperSize="9" scale="82" firstPageNumber="2147483648" orientation="landscape" horizontalDpi="200" verticalDpi="2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0">
    <tabColor rgb="FF00B050"/>
    <pageSetUpPr fitToPage="1"/>
  </sheetPr>
  <dimension ref="A1:N53"/>
  <sheetViews>
    <sheetView showGridLines="0" zoomScale="85" zoomScaleNormal="85" workbookViewId="0">
      <selection sqref="A1:M1"/>
    </sheetView>
  </sheetViews>
  <sheetFormatPr defaultColWidth="8" defaultRowHeight="12.9" x14ac:dyDescent="0.35"/>
  <cols>
    <col min="1" max="1" width="47.921875" customWidth="1"/>
    <col min="2" max="2" width="8.07421875" style="101" customWidth="1"/>
    <col min="3" max="12" width="11.61328125" customWidth="1"/>
    <col min="13" max="13" width="14.921875" customWidth="1"/>
    <col min="14" max="14" width="16.15234375" style="101" customWidth="1"/>
    <col min="15" max="15" width="10" style="101" customWidth="1"/>
    <col min="16" max="16384" width="8" style="101"/>
  </cols>
  <sheetData>
    <row r="1" spans="1:13" s="109" customFormat="1" ht="18" customHeight="1" x14ac:dyDescent="0.35">
      <c r="A1" s="350" t="s">
        <v>302</v>
      </c>
      <c r="B1" s="350"/>
      <c r="C1" s="350"/>
      <c r="D1" s="350"/>
      <c r="E1" s="350"/>
      <c r="F1" s="350"/>
      <c r="G1" s="350"/>
      <c r="H1" s="350"/>
      <c r="I1" s="350"/>
      <c r="J1" s="350"/>
      <c r="K1" s="350"/>
      <c r="L1" s="350"/>
      <c r="M1" s="350"/>
    </row>
    <row r="2" spans="1:13" s="109" customFormat="1" ht="18" hidden="1" customHeight="1" x14ac:dyDescent="0.35">
      <c r="A2" s="126"/>
      <c r="B2" s="126"/>
      <c r="C2" s="126"/>
      <c r="D2" s="126"/>
      <c r="E2" s="126"/>
      <c r="F2" s="126"/>
      <c r="G2" s="126"/>
      <c r="H2" s="126"/>
      <c r="I2" s="126"/>
      <c r="J2" s="126"/>
      <c r="K2" s="126"/>
      <c r="L2" s="126"/>
      <c r="M2" s="126"/>
    </row>
    <row r="3" spans="1:13" s="109" customFormat="1" ht="18" hidden="1" customHeight="1" x14ac:dyDescent="0.35">
      <c r="A3" s="126"/>
      <c r="B3" s="126"/>
      <c r="C3" s="126"/>
      <c r="D3" s="126"/>
      <c r="E3" s="126"/>
      <c r="F3" s="126"/>
      <c r="G3" s="126"/>
      <c r="H3" s="126"/>
      <c r="I3" s="126"/>
      <c r="J3" s="126"/>
      <c r="K3" s="126"/>
      <c r="L3" s="126"/>
      <c r="M3" s="126"/>
    </row>
    <row r="4" spans="1:13" s="109" customFormat="1" ht="18" hidden="1" customHeight="1" x14ac:dyDescent="0.35">
      <c r="A4" s="126"/>
      <c r="B4" s="126"/>
      <c r="C4" s="126"/>
      <c r="D4" s="126"/>
      <c r="E4" s="126"/>
      <c r="F4" s="126"/>
      <c r="G4" s="126"/>
      <c r="H4" s="126"/>
      <c r="I4" s="126"/>
      <c r="J4" s="126"/>
      <c r="K4" s="126"/>
      <c r="L4" s="126"/>
      <c r="M4" s="126"/>
    </row>
    <row r="5" spans="1:13" s="109" customFormat="1" ht="15.65" customHeight="1" x14ac:dyDescent="0.35">
      <c r="A5" s="71" t="s">
        <v>303</v>
      </c>
    </row>
    <row r="6" spans="1:13" s="109" customFormat="1" ht="16" customHeight="1" x14ac:dyDescent="0.35">
      <c r="A6" s="330"/>
      <c r="B6" s="330" t="s">
        <v>368</v>
      </c>
      <c r="C6" s="333" t="s">
        <v>141</v>
      </c>
      <c r="D6" s="334"/>
      <c r="E6" s="334"/>
      <c r="F6" s="334"/>
      <c r="G6" s="334"/>
      <c r="H6" s="334"/>
      <c r="I6" s="334"/>
      <c r="J6" s="334"/>
      <c r="K6" s="334"/>
      <c r="L6" s="334"/>
      <c r="M6" s="330" t="s">
        <v>142</v>
      </c>
    </row>
    <row r="7" spans="1:13" s="109" customFormat="1" ht="27" customHeight="1" x14ac:dyDescent="0.35">
      <c r="A7" s="331"/>
      <c r="B7" s="331"/>
      <c r="C7" s="333" t="s">
        <v>24</v>
      </c>
      <c r="D7" s="335"/>
      <c r="E7" s="330" t="s">
        <v>143</v>
      </c>
      <c r="F7" s="333" t="s">
        <v>39</v>
      </c>
      <c r="G7" s="335"/>
      <c r="H7" s="328" t="s">
        <v>44</v>
      </c>
      <c r="I7" s="336"/>
      <c r="J7" s="336"/>
      <c r="K7" s="329"/>
      <c r="L7" s="330" t="s">
        <v>49</v>
      </c>
      <c r="M7" s="331"/>
    </row>
    <row r="8" spans="1:13" customFormat="1" x14ac:dyDescent="0.3">
      <c r="A8" s="331"/>
      <c r="B8" s="331"/>
      <c r="C8" s="330" t="s">
        <v>229</v>
      </c>
      <c r="D8" s="330" t="s">
        <v>230</v>
      </c>
      <c r="E8" s="331"/>
      <c r="F8" s="330" t="s">
        <v>146</v>
      </c>
      <c r="G8" s="330" t="s">
        <v>147</v>
      </c>
      <c r="H8" s="328" t="s">
        <v>148</v>
      </c>
      <c r="I8" s="329"/>
      <c r="J8" s="328" t="s">
        <v>149</v>
      </c>
      <c r="K8" s="329"/>
      <c r="L8" s="331"/>
      <c r="M8" s="331"/>
    </row>
    <row r="9" spans="1:13" customFormat="1" ht="26.8" customHeight="1" x14ac:dyDescent="0.3">
      <c r="A9" s="332"/>
      <c r="B9" s="332"/>
      <c r="C9" s="332"/>
      <c r="D9" s="332"/>
      <c r="E9" s="332"/>
      <c r="F9" s="332"/>
      <c r="G9" s="332"/>
      <c r="H9" s="92" t="s">
        <v>231</v>
      </c>
      <c r="I9" s="92" t="s">
        <v>151</v>
      </c>
      <c r="J9" s="92" t="s">
        <v>231</v>
      </c>
      <c r="K9" s="92" t="s">
        <v>151</v>
      </c>
      <c r="L9" s="332"/>
      <c r="M9" s="332"/>
    </row>
    <row r="10" spans="1:13" customFormat="1" ht="15" customHeight="1" x14ac:dyDescent="0.3">
      <c r="A10" s="95">
        <v>1</v>
      </c>
      <c r="B10" s="94">
        <v>2</v>
      </c>
      <c r="C10" s="94">
        <v>3</v>
      </c>
      <c r="D10" s="94">
        <v>4</v>
      </c>
      <c r="E10" s="94">
        <v>5</v>
      </c>
      <c r="F10" s="94">
        <v>6</v>
      </c>
      <c r="G10" s="94">
        <v>7</v>
      </c>
      <c r="H10" s="94">
        <v>8</v>
      </c>
      <c r="I10" s="94">
        <v>9</v>
      </c>
      <c r="J10" s="94">
        <v>10</v>
      </c>
      <c r="K10" s="94">
        <v>11</v>
      </c>
      <c r="L10" s="94">
        <v>12</v>
      </c>
      <c r="M10" s="94">
        <v>13</v>
      </c>
    </row>
    <row r="11" spans="1:13" customFormat="1" ht="15" customHeight="1" x14ac:dyDescent="0.3">
      <c r="A11" s="77" t="s">
        <v>152</v>
      </c>
      <c r="B11" s="96" t="s">
        <v>153</v>
      </c>
      <c r="C11" s="79"/>
      <c r="D11" s="79"/>
      <c r="E11" s="79"/>
      <c r="F11" s="79"/>
      <c r="G11" s="79"/>
      <c r="H11" s="79"/>
      <c r="I11" s="79"/>
      <c r="J11" s="79"/>
      <c r="K11" s="79"/>
      <c r="L11" s="79"/>
      <c r="M11" s="153">
        <f t="shared" ref="M11:M36" si="0">SUM(C11:L11)</f>
        <v>0</v>
      </c>
    </row>
    <row r="12" spans="1:13" customFormat="1" ht="15" customHeight="1" x14ac:dyDescent="0.3">
      <c r="A12" s="77" t="s">
        <v>232</v>
      </c>
      <c r="B12" s="96" t="s">
        <v>155</v>
      </c>
      <c r="C12" s="79"/>
      <c r="D12" s="79"/>
      <c r="E12" s="79"/>
      <c r="F12" s="79"/>
      <c r="G12" s="79"/>
      <c r="H12" s="79" t="s">
        <v>156</v>
      </c>
      <c r="I12" s="79" t="s">
        <v>156</v>
      </c>
      <c r="J12" s="79" t="s">
        <v>156</v>
      </c>
      <c r="K12" s="79" t="s">
        <v>156</v>
      </c>
      <c r="L12" s="79"/>
      <c r="M12" s="153">
        <f t="shared" si="0"/>
        <v>0</v>
      </c>
    </row>
    <row r="13" spans="1:13" customFormat="1" ht="15" customHeight="1" x14ac:dyDescent="0.3">
      <c r="A13" s="77" t="s">
        <v>157</v>
      </c>
      <c r="B13" s="96" t="s">
        <v>158</v>
      </c>
      <c r="C13" s="79" t="s">
        <v>156</v>
      </c>
      <c r="D13" s="79" t="s">
        <v>156</v>
      </c>
      <c r="E13" s="79" t="s">
        <v>156</v>
      </c>
      <c r="F13" s="79"/>
      <c r="G13" s="79"/>
      <c r="H13" s="79"/>
      <c r="I13" s="79" t="s">
        <v>156</v>
      </c>
      <c r="J13" s="79"/>
      <c r="K13" s="79" t="s">
        <v>156</v>
      </c>
      <c r="L13" s="79"/>
      <c r="M13" s="153">
        <f t="shared" si="0"/>
        <v>0</v>
      </c>
    </row>
    <row r="14" spans="1:13" customFormat="1" ht="15" customHeight="1" x14ac:dyDescent="0.3">
      <c r="A14" s="77" t="s">
        <v>233</v>
      </c>
      <c r="B14" s="96" t="s">
        <v>160</v>
      </c>
      <c r="C14" s="79" t="s">
        <v>156</v>
      </c>
      <c r="D14" s="79" t="s">
        <v>156</v>
      </c>
      <c r="E14" s="79" t="s">
        <v>156</v>
      </c>
      <c r="F14" s="79"/>
      <c r="G14" s="79"/>
      <c r="H14" s="79"/>
      <c r="I14" s="79" t="s">
        <v>156</v>
      </c>
      <c r="J14" s="79"/>
      <c r="K14" s="79" t="s">
        <v>156</v>
      </c>
      <c r="L14" s="79"/>
      <c r="M14" s="153">
        <f t="shared" si="0"/>
        <v>0</v>
      </c>
    </row>
    <row r="15" spans="1:13" customFormat="1" ht="15" customHeight="1" x14ac:dyDescent="0.3">
      <c r="A15" s="77" t="s">
        <v>161</v>
      </c>
      <c r="B15" s="96" t="s">
        <v>162</v>
      </c>
      <c r="C15" s="79" t="s">
        <v>156</v>
      </c>
      <c r="D15" s="79" t="s">
        <v>156</v>
      </c>
      <c r="E15" s="79" t="s">
        <v>156</v>
      </c>
      <c r="F15" s="79"/>
      <c r="G15" s="79"/>
      <c r="H15" s="79"/>
      <c r="I15" s="79" t="s">
        <v>156</v>
      </c>
      <c r="J15" s="79"/>
      <c r="K15" s="79" t="s">
        <v>156</v>
      </c>
      <c r="L15" s="79"/>
      <c r="M15" s="153">
        <f t="shared" si="0"/>
        <v>0</v>
      </c>
    </row>
    <row r="16" spans="1:13" customFormat="1" ht="15" customHeight="1" x14ac:dyDescent="0.3">
      <c r="A16" s="77" t="s">
        <v>163</v>
      </c>
      <c r="B16" s="96" t="s">
        <v>164</v>
      </c>
      <c r="C16" s="79" t="s">
        <v>156</v>
      </c>
      <c r="D16" s="79" t="s">
        <v>156</v>
      </c>
      <c r="E16" s="79" t="s">
        <v>156</v>
      </c>
      <c r="F16" s="79"/>
      <c r="G16" s="79"/>
      <c r="H16" s="79"/>
      <c r="I16" s="79" t="s">
        <v>156</v>
      </c>
      <c r="J16" s="79"/>
      <c r="K16" s="79" t="s">
        <v>156</v>
      </c>
      <c r="L16" s="79"/>
      <c r="M16" s="153">
        <f t="shared" si="0"/>
        <v>0</v>
      </c>
    </row>
    <row r="17" spans="1:13" customFormat="1" ht="15" customHeight="1" x14ac:dyDescent="0.3">
      <c r="A17" s="77" t="s">
        <v>165</v>
      </c>
      <c r="B17" s="96" t="s">
        <v>166</v>
      </c>
      <c r="C17" s="79"/>
      <c r="D17" s="79"/>
      <c r="E17" s="79"/>
      <c r="F17" s="79"/>
      <c r="G17" s="79"/>
      <c r="H17" s="79"/>
      <c r="I17" s="79"/>
      <c r="J17" s="79"/>
      <c r="K17" s="79"/>
      <c r="L17" s="79"/>
      <c r="M17" s="153">
        <f t="shared" si="0"/>
        <v>0</v>
      </c>
    </row>
    <row r="18" spans="1:13" customFormat="1" ht="15" customHeight="1" x14ac:dyDescent="0.3">
      <c r="A18" s="77" t="s">
        <v>167</v>
      </c>
      <c r="B18" s="96" t="s">
        <v>168</v>
      </c>
      <c r="C18" s="79"/>
      <c r="D18" s="79"/>
      <c r="E18" s="79"/>
      <c r="F18" s="79"/>
      <c r="G18" s="79"/>
      <c r="H18" s="79"/>
      <c r="I18" s="79"/>
      <c r="J18" s="79"/>
      <c r="K18" s="79"/>
      <c r="L18" s="79"/>
      <c r="M18" s="153">
        <f t="shared" si="0"/>
        <v>0</v>
      </c>
    </row>
    <row r="19" spans="1:13" customFormat="1" ht="15" customHeight="1" x14ac:dyDescent="0.3">
      <c r="A19" s="77" t="s">
        <v>169</v>
      </c>
      <c r="B19" s="96" t="s">
        <v>170</v>
      </c>
      <c r="C19" s="79"/>
      <c r="D19" s="79"/>
      <c r="E19" s="79"/>
      <c r="F19" s="79"/>
      <c r="G19" s="79"/>
      <c r="H19" s="79"/>
      <c r="I19" s="79"/>
      <c r="J19" s="79"/>
      <c r="K19" s="79"/>
      <c r="L19" s="79"/>
      <c r="M19" s="153">
        <f t="shared" si="0"/>
        <v>0</v>
      </c>
    </row>
    <row r="20" spans="1:13" customFormat="1" ht="15" customHeight="1" x14ac:dyDescent="0.3">
      <c r="A20" s="77" t="s">
        <v>171</v>
      </c>
      <c r="B20" s="96" t="s">
        <v>172</v>
      </c>
      <c r="C20" s="79"/>
      <c r="D20" s="79"/>
      <c r="E20" s="79"/>
      <c r="F20" s="79"/>
      <c r="G20" s="79"/>
      <c r="H20" s="79"/>
      <c r="I20" s="79"/>
      <c r="J20" s="79"/>
      <c r="K20" s="79"/>
      <c r="L20" s="79"/>
      <c r="M20" s="153">
        <f t="shared" si="0"/>
        <v>0</v>
      </c>
    </row>
    <row r="21" spans="1:13" customFormat="1" ht="15" customHeight="1" x14ac:dyDescent="0.3">
      <c r="A21" s="77" t="s">
        <v>173</v>
      </c>
      <c r="B21" s="96" t="s">
        <v>174</v>
      </c>
      <c r="C21" s="79"/>
      <c r="D21" s="79"/>
      <c r="E21" s="79"/>
      <c r="F21" s="79"/>
      <c r="G21" s="79"/>
      <c r="H21" s="79"/>
      <c r="I21" s="79"/>
      <c r="J21" s="79"/>
      <c r="K21" s="79"/>
      <c r="L21" s="79"/>
      <c r="M21" s="153">
        <f t="shared" si="0"/>
        <v>0</v>
      </c>
    </row>
    <row r="22" spans="1:13" customFormat="1" ht="15" customHeight="1" x14ac:dyDescent="0.3">
      <c r="A22" s="77" t="s">
        <v>175</v>
      </c>
      <c r="B22" s="96" t="s">
        <v>176</v>
      </c>
      <c r="C22" s="79"/>
      <c r="D22" s="79"/>
      <c r="E22" s="79" t="s">
        <v>156</v>
      </c>
      <c r="F22" s="79"/>
      <c r="G22" s="79"/>
      <c r="H22" s="79"/>
      <c r="I22" s="79"/>
      <c r="J22" s="79"/>
      <c r="K22" s="79"/>
      <c r="L22" s="79"/>
      <c r="M22" s="153">
        <f t="shared" si="0"/>
        <v>0</v>
      </c>
    </row>
    <row r="23" spans="1:13" customFormat="1" ht="15" customHeight="1" x14ac:dyDescent="0.3">
      <c r="A23" s="77" t="s">
        <v>177</v>
      </c>
      <c r="B23" s="96" t="s">
        <v>178</v>
      </c>
      <c r="C23" s="79"/>
      <c r="D23" s="79"/>
      <c r="E23" s="79" t="s">
        <v>156</v>
      </c>
      <c r="F23" s="79"/>
      <c r="G23" s="79"/>
      <c r="H23" s="79"/>
      <c r="I23" s="79"/>
      <c r="J23" s="79"/>
      <c r="K23" s="79"/>
      <c r="L23" s="79"/>
      <c r="M23" s="153">
        <f t="shared" si="0"/>
        <v>0</v>
      </c>
    </row>
    <row r="24" spans="1:13" customFormat="1" ht="15" customHeight="1" x14ac:dyDescent="0.3">
      <c r="A24" s="77" t="s">
        <v>179</v>
      </c>
      <c r="B24" s="96" t="s">
        <v>180</v>
      </c>
      <c r="C24" s="79"/>
      <c r="D24" s="79"/>
      <c r="E24" s="79" t="s">
        <v>156</v>
      </c>
      <c r="F24" s="79"/>
      <c r="G24" s="79"/>
      <c r="H24" s="79"/>
      <c r="I24" s="79"/>
      <c r="J24" s="79"/>
      <c r="K24" s="79"/>
      <c r="L24" s="79"/>
      <c r="M24" s="153">
        <f t="shared" si="0"/>
        <v>0</v>
      </c>
    </row>
    <row r="25" spans="1:13" customFormat="1" ht="15" customHeight="1" x14ac:dyDescent="0.3">
      <c r="A25" s="77" t="s">
        <v>181</v>
      </c>
      <c r="B25" s="96" t="s">
        <v>182</v>
      </c>
      <c r="C25" s="79"/>
      <c r="D25" s="79"/>
      <c r="E25" s="79"/>
      <c r="F25" s="79"/>
      <c r="G25" s="79"/>
      <c r="H25" s="79"/>
      <c r="I25" s="79"/>
      <c r="J25" s="79"/>
      <c r="K25" s="79"/>
      <c r="L25" s="79"/>
      <c r="M25" s="153">
        <f t="shared" si="0"/>
        <v>0</v>
      </c>
    </row>
    <row r="26" spans="1:13" customFormat="1" ht="15" customHeight="1" x14ac:dyDescent="0.3">
      <c r="A26" s="77" t="s">
        <v>183</v>
      </c>
      <c r="B26" s="96" t="s">
        <v>184</v>
      </c>
      <c r="C26" s="79" t="s">
        <v>156</v>
      </c>
      <c r="D26" s="79" t="s">
        <v>156</v>
      </c>
      <c r="E26" s="79"/>
      <c r="F26" s="79"/>
      <c r="G26" s="79"/>
      <c r="H26" s="79"/>
      <c r="I26" s="79"/>
      <c r="J26" s="79"/>
      <c r="K26" s="79"/>
      <c r="L26" s="79"/>
      <c r="M26" s="153">
        <f t="shared" si="0"/>
        <v>0</v>
      </c>
    </row>
    <row r="27" spans="1:13" customFormat="1" ht="15" customHeight="1" x14ac:dyDescent="0.3">
      <c r="A27" s="77" t="s">
        <v>185</v>
      </c>
      <c r="B27" s="96" t="s">
        <v>186</v>
      </c>
      <c r="C27" s="79" t="s">
        <v>156</v>
      </c>
      <c r="D27" s="79" t="s">
        <v>156</v>
      </c>
      <c r="E27" s="79"/>
      <c r="F27" s="79"/>
      <c r="G27" s="79"/>
      <c r="H27" s="79"/>
      <c r="I27" s="79"/>
      <c r="J27" s="79"/>
      <c r="K27" s="79"/>
      <c r="L27" s="79"/>
      <c r="M27" s="153">
        <f t="shared" si="0"/>
        <v>0</v>
      </c>
    </row>
    <row r="28" spans="1:13" customFormat="1" ht="15" customHeight="1" x14ac:dyDescent="0.3">
      <c r="A28" s="77" t="s">
        <v>187</v>
      </c>
      <c r="B28" s="96" t="s">
        <v>188</v>
      </c>
      <c r="C28" s="82"/>
      <c r="D28" s="82"/>
      <c r="E28" s="79"/>
      <c r="F28" s="79"/>
      <c r="G28" s="79"/>
      <c r="H28" s="79"/>
      <c r="I28" s="79"/>
      <c r="J28" s="79"/>
      <c r="K28" s="79"/>
      <c r="L28" s="79"/>
      <c r="M28" s="153">
        <f t="shared" si="0"/>
        <v>0</v>
      </c>
    </row>
    <row r="29" spans="1:13" customFormat="1" ht="15" customHeight="1" x14ac:dyDescent="0.3">
      <c r="A29" s="77" t="s">
        <v>189</v>
      </c>
      <c r="B29" s="96" t="s">
        <v>190</v>
      </c>
      <c r="C29" s="154"/>
      <c r="D29" s="154"/>
      <c r="E29" s="154" t="s">
        <v>156</v>
      </c>
      <c r="F29" s="154"/>
      <c r="G29" s="154"/>
      <c r="H29" s="154" t="s">
        <v>156</v>
      </c>
      <c r="I29" s="154" t="s">
        <v>156</v>
      </c>
      <c r="J29" s="154" t="s">
        <v>156</v>
      </c>
      <c r="K29" s="154" t="s">
        <v>156</v>
      </c>
      <c r="L29" s="154"/>
      <c r="M29" s="155">
        <f t="shared" si="0"/>
        <v>0</v>
      </c>
    </row>
    <row r="30" spans="1:13" customFormat="1" ht="15" customHeight="1" x14ac:dyDescent="0.3">
      <c r="A30" s="77" t="s">
        <v>191</v>
      </c>
      <c r="B30" s="96" t="s">
        <v>192</v>
      </c>
      <c r="C30" s="79"/>
      <c r="D30" s="79"/>
      <c r="E30" s="79"/>
      <c r="F30" s="79"/>
      <c r="G30" s="79"/>
      <c r="H30" s="79"/>
      <c r="I30" s="79"/>
      <c r="J30" s="79"/>
      <c r="K30" s="79"/>
      <c r="L30" s="79"/>
      <c r="M30" s="153">
        <f t="shared" si="0"/>
        <v>0</v>
      </c>
    </row>
    <row r="31" spans="1:13" customFormat="1" ht="15" customHeight="1" x14ac:dyDescent="0.3">
      <c r="A31" s="77" t="s">
        <v>193</v>
      </c>
      <c r="B31" s="96" t="s">
        <v>194</v>
      </c>
      <c r="C31" s="79"/>
      <c r="D31" s="79"/>
      <c r="E31" s="79"/>
      <c r="F31" s="79"/>
      <c r="G31" s="79"/>
      <c r="H31" s="79"/>
      <c r="I31" s="79"/>
      <c r="J31" s="79"/>
      <c r="K31" s="79"/>
      <c r="L31" s="79"/>
      <c r="M31" s="153">
        <f t="shared" si="0"/>
        <v>0</v>
      </c>
    </row>
    <row r="32" spans="1:13" customFormat="1" ht="15" customHeight="1" x14ac:dyDescent="0.3">
      <c r="A32" s="77" t="s">
        <v>234</v>
      </c>
      <c r="B32" s="96" t="s">
        <v>196</v>
      </c>
      <c r="C32" s="79"/>
      <c r="D32" s="79"/>
      <c r="E32" s="79" t="s">
        <v>156</v>
      </c>
      <c r="F32" s="79"/>
      <c r="G32" s="79" t="s">
        <v>156</v>
      </c>
      <c r="H32" s="79" t="s">
        <v>156</v>
      </c>
      <c r="I32" s="79" t="s">
        <v>156</v>
      </c>
      <c r="J32" s="79" t="s">
        <v>156</v>
      </c>
      <c r="K32" s="79" t="s">
        <v>156</v>
      </c>
      <c r="L32" s="79"/>
      <c r="M32" s="153">
        <f t="shared" si="0"/>
        <v>0</v>
      </c>
    </row>
    <row r="33" spans="1:14" customFormat="1" ht="15" customHeight="1" x14ac:dyDescent="0.3">
      <c r="A33" s="77" t="s">
        <v>197</v>
      </c>
      <c r="B33" s="96" t="s">
        <v>198</v>
      </c>
      <c r="C33" s="79" t="s">
        <v>199</v>
      </c>
      <c r="D33" s="79" t="s">
        <v>199</v>
      </c>
      <c r="E33" s="79" t="s">
        <v>199</v>
      </c>
      <c r="F33" s="79"/>
      <c r="G33" s="79"/>
      <c r="H33" s="79" t="s">
        <v>199</v>
      </c>
      <c r="I33" s="79" t="s">
        <v>199</v>
      </c>
      <c r="J33" s="79" t="s">
        <v>199</v>
      </c>
      <c r="K33" s="79" t="s">
        <v>199</v>
      </c>
      <c r="L33" s="79"/>
      <c r="M33" s="153">
        <f t="shared" si="0"/>
        <v>0</v>
      </c>
    </row>
    <row r="34" spans="1:14" customFormat="1" ht="15" customHeight="1" x14ac:dyDescent="0.3">
      <c r="A34" s="77" t="s">
        <v>200</v>
      </c>
      <c r="B34" s="96" t="s">
        <v>201</v>
      </c>
      <c r="C34" s="79" t="s">
        <v>199</v>
      </c>
      <c r="D34" s="79" t="s">
        <v>199</v>
      </c>
      <c r="E34" s="79" t="s">
        <v>199</v>
      </c>
      <c r="F34" s="79"/>
      <c r="G34" s="79"/>
      <c r="H34" s="79" t="s">
        <v>199</v>
      </c>
      <c r="I34" s="79" t="s">
        <v>199</v>
      </c>
      <c r="J34" s="79" t="s">
        <v>199</v>
      </c>
      <c r="K34" s="79" t="s">
        <v>199</v>
      </c>
      <c r="L34" s="79"/>
      <c r="M34" s="153">
        <f t="shared" si="0"/>
        <v>0</v>
      </c>
    </row>
    <row r="35" spans="1:14" customFormat="1" ht="15" customHeight="1" x14ac:dyDescent="0.3">
      <c r="A35" s="77" t="s">
        <v>202</v>
      </c>
      <c r="B35" s="96" t="s">
        <v>203</v>
      </c>
      <c r="C35" s="79" t="s">
        <v>199</v>
      </c>
      <c r="D35" s="79" t="s">
        <v>199</v>
      </c>
      <c r="E35" s="79" t="s">
        <v>199</v>
      </c>
      <c r="F35" s="79"/>
      <c r="G35" s="79"/>
      <c r="H35" s="79" t="s">
        <v>199</v>
      </c>
      <c r="I35" s="79" t="s">
        <v>199</v>
      </c>
      <c r="J35" s="79" t="s">
        <v>199</v>
      </c>
      <c r="K35" s="79" t="s">
        <v>199</v>
      </c>
      <c r="L35" s="79"/>
      <c r="M35" s="153">
        <f t="shared" si="0"/>
        <v>0</v>
      </c>
    </row>
    <row r="36" spans="1:14" customFormat="1" ht="15" customHeight="1" x14ac:dyDescent="0.3">
      <c r="A36" s="77" t="s">
        <v>49</v>
      </c>
      <c r="B36" s="96" t="s">
        <v>204</v>
      </c>
      <c r="C36" s="79"/>
      <c r="D36" s="79"/>
      <c r="E36" s="79"/>
      <c r="F36" s="79"/>
      <c r="G36" s="79"/>
      <c r="H36" s="79"/>
      <c r="I36" s="79"/>
      <c r="J36" s="79"/>
      <c r="K36" s="79"/>
      <c r="L36" s="79"/>
      <c r="M36" s="153">
        <f t="shared" si="0"/>
        <v>0</v>
      </c>
    </row>
    <row r="37" spans="1:14" customFormat="1" ht="15" customHeight="1" x14ac:dyDescent="0.3">
      <c r="A37" s="77" t="s">
        <v>205</v>
      </c>
      <c r="B37" s="96" t="s">
        <v>206</v>
      </c>
      <c r="C37" s="80">
        <f>SUM(C11,C17:C25,C28:C31,C36)</f>
        <v>0</v>
      </c>
      <c r="D37" s="80">
        <f>SUM(D11,D17:D25,D28:D31,D36)</f>
        <v>0</v>
      </c>
      <c r="E37" s="80">
        <f>SUM(E11,E17:E21,E25:E28,E30:E31,E36)</f>
        <v>0</v>
      </c>
      <c r="F37" s="80">
        <f t="shared" ref="F37:G37" si="1">SUM(F11,F13,F15:F31,F33:F36)</f>
        <v>0</v>
      </c>
      <c r="G37" s="80">
        <f t="shared" si="1"/>
        <v>0</v>
      </c>
      <c r="H37" s="80">
        <f>SUM(H11,H13,H15:H28,H30:H31,H36)</f>
        <v>0</v>
      </c>
      <c r="I37" s="80">
        <f>SUM(I11,I17:I28,I30:I31,I36)</f>
        <v>0</v>
      </c>
      <c r="J37" s="80">
        <f>SUM(J11,J13:J28,J30:J31,J36)</f>
        <v>0</v>
      </c>
      <c r="K37" s="80">
        <f>SUM(K11,K17:K28,K30:K31,K36)</f>
        <v>0</v>
      </c>
      <c r="L37" s="80">
        <f>SUM(L11,L13,L15:L31,,L33:L36)</f>
        <v>0</v>
      </c>
      <c r="M37" s="80">
        <f>SUM(M11,M13,M15:M31,,M33:M36)</f>
        <v>0</v>
      </c>
    </row>
    <row r="38" spans="1:14" customFormat="1" ht="15" customHeight="1" x14ac:dyDescent="0.3">
      <c r="A38" s="146" t="s">
        <v>207</v>
      </c>
      <c r="B38" s="96" t="s">
        <v>208</v>
      </c>
      <c r="C38" s="156" t="str">
        <f>IFERROR(('2300'!C37/'2400'!C37)*1000,"")</f>
        <v/>
      </c>
      <c r="D38" s="156" t="str">
        <f>IFERROR(('2300'!D37/'2400'!D37)*1000,"")</f>
        <v/>
      </c>
      <c r="E38" s="156" t="str">
        <f>IFERROR(('2300'!E37/'2400'!E37)*1000,"")</f>
        <v/>
      </c>
      <c r="F38" s="156" t="str">
        <f>IFERROR(('2300'!F37/'2400'!F37)*1000,"")</f>
        <v/>
      </c>
      <c r="G38" s="156" t="str">
        <f>IFERROR(('2300'!G37/'2400'!G37)*1000,"")</f>
        <v/>
      </c>
      <c r="H38" s="156" t="str">
        <f>IFERROR(('2300'!H37/'2400'!H37)*1000,"")</f>
        <v/>
      </c>
      <c r="I38" s="156" t="str">
        <f>IFERROR(('2300'!I37/'2400'!I37)*1000,"")</f>
        <v/>
      </c>
      <c r="J38" s="156" t="str">
        <f>IFERROR(('2300'!J37/'2400'!J37)*1000,"")</f>
        <v/>
      </c>
      <c r="K38" s="156" t="str">
        <f>IFERROR(('2300'!K37/'2400'!K37)*1000,"")</f>
        <v/>
      </c>
      <c r="L38" s="156" t="str">
        <f>IFERROR(('2300'!L37/'2400'!L37)*1000,"")</f>
        <v/>
      </c>
      <c r="M38" s="154" t="str">
        <f>IFERROR(('2300'!M37/'2400'!M37)*1000,"")</f>
        <v/>
      </c>
    </row>
    <row r="39" spans="1:14" s="111" customFormat="1" ht="12.45" x14ac:dyDescent="0.3"/>
    <row r="40" spans="1:14" s="111" customFormat="1" ht="12.45" x14ac:dyDescent="0.3"/>
    <row r="41" spans="1:14" s="111" customFormat="1" x14ac:dyDescent="0.35">
      <c r="A41" s="112" t="s">
        <v>235</v>
      </c>
      <c r="B41" s="113"/>
      <c r="C41" s="113"/>
      <c r="D41" s="113"/>
      <c r="E41" s="113"/>
      <c r="F41" s="113"/>
      <c r="G41" s="113"/>
      <c r="H41" s="113"/>
      <c r="I41" s="113"/>
      <c r="J41" s="113"/>
      <c r="K41" s="113"/>
      <c r="L41" s="113"/>
      <c r="M41" s="113"/>
      <c r="N41" s="113"/>
    </row>
    <row r="42" spans="1:14" s="111" customFormat="1" x14ac:dyDescent="0.35">
      <c r="A42" s="112" t="s">
        <v>236</v>
      </c>
      <c r="B42" s="113"/>
      <c r="C42" s="113"/>
      <c r="D42" s="113"/>
      <c r="E42" s="113"/>
      <c r="F42" s="113"/>
      <c r="G42" s="113"/>
      <c r="H42" s="113"/>
      <c r="I42" s="113"/>
      <c r="J42" s="113"/>
      <c r="K42" s="113"/>
      <c r="L42" s="113"/>
      <c r="M42" s="113"/>
      <c r="N42" s="113"/>
    </row>
    <row r="43" spans="1:14" s="111" customFormat="1" x14ac:dyDescent="0.35">
      <c r="A43" s="112" t="s">
        <v>237</v>
      </c>
      <c r="B43" s="113"/>
      <c r="C43" s="113"/>
      <c r="D43" s="113"/>
      <c r="E43" s="113"/>
      <c r="F43" s="113"/>
      <c r="G43" s="113"/>
      <c r="H43" s="113"/>
      <c r="I43" s="113"/>
      <c r="J43" s="113"/>
      <c r="K43" s="113"/>
      <c r="L43" s="113"/>
      <c r="M43" s="113"/>
      <c r="N43" s="113"/>
    </row>
    <row r="44" spans="1:14" s="111" customFormat="1" x14ac:dyDescent="0.35">
      <c r="A44" s="112" t="s">
        <v>238</v>
      </c>
      <c r="B44" s="113"/>
      <c r="C44" s="113"/>
      <c r="D44" s="113"/>
      <c r="E44" s="113"/>
      <c r="F44" s="113"/>
      <c r="G44" s="113"/>
      <c r="H44" s="113"/>
      <c r="I44" s="113"/>
      <c r="J44" s="113"/>
      <c r="K44" s="113"/>
      <c r="N44" s="113"/>
    </row>
    <row r="45" spans="1:14" s="111" customFormat="1" ht="24.65" customHeight="1" x14ac:dyDescent="0.3">
      <c r="A45" s="114" t="s">
        <v>239</v>
      </c>
      <c r="B45" s="349">
        <f>'2100'!B46</f>
        <v>0</v>
      </c>
      <c r="C45" s="349"/>
      <c r="D45" s="349"/>
      <c r="E45" s="349"/>
      <c r="F45" s="115"/>
      <c r="G45" s="349">
        <f>'2100'!G46</f>
        <v>0</v>
      </c>
      <c r="H45" s="349"/>
      <c r="I45" s="349"/>
      <c r="J45" s="349"/>
      <c r="L45" s="116"/>
      <c r="M45" s="116"/>
    </row>
    <row r="46" spans="1:14" s="117" customFormat="1" ht="14.25" customHeight="1" x14ac:dyDescent="0.3">
      <c r="A46" s="118"/>
      <c r="B46" s="340" t="s">
        <v>240</v>
      </c>
      <c r="C46" s="340"/>
      <c r="D46" s="340"/>
      <c r="E46" s="340"/>
      <c r="F46" s="118"/>
      <c r="G46" s="340" t="s">
        <v>241</v>
      </c>
      <c r="H46" s="340"/>
      <c r="I46" s="340"/>
      <c r="J46" s="340"/>
      <c r="L46" s="340" t="s">
        <v>242</v>
      </c>
      <c r="M46" s="340"/>
    </row>
    <row r="47" spans="1:14" s="119" customFormat="1" ht="10.3" customHeight="1" x14ac:dyDescent="0.35">
      <c r="A47" s="113"/>
      <c r="B47" s="113"/>
      <c r="C47" s="157"/>
      <c r="D47" s="113"/>
      <c r="E47" s="113"/>
      <c r="F47" s="113"/>
      <c r="G47" s="113"/>
      <c r="H47" s="113"/>
      <c r="I47" s="113"/>
      <c r="J47" s="113"/>
    </row>
    <row r="48" spans="1:14" s="119" customFormat="1" x14ac:dyDescent="0.35">
      <c r="A48" s="113"/>
      <c r="B48" s="349">
        <f>'2100'!B49</f>
        <v>0</v>
      </c>
      <c r="C48" s="349"/>
      <c r="D48" s="349"/>
      <c r="E48" s="349"/>
      <c r="F48" s="113"/>
      <c r="G48" s="121" t="s">
        <v>243</v>
      </c>
      <c r="H48" s="369">
        <f>'2100'!H49</f>
        <v>0</v>
      </c>
      <c r="I48" s="369"/>
      <c r="J48" s="369"/>
      <c r="L48" s="342" t="str">
        <f>'2100'!L49</f>
        <v>"" февраля 2023 года</v>
      </c>
      <c r="M48" s="342"/>
    </row>
    <row r="49" spans="1:14" s="122" customFormat="1" ht="11.6" x14ac:dyDescent="0.3">
      <c r="A49" s="118"/>
      <c r="B49" s="118"/>
      <c r="C49" s="118" t="s">
        <v>245</v>
      </c>
      <c r="D49" s="118"/>
      <c r="E49" s="118"/>
      <c r="F49" s="118"/>
      <c r="G49" s="118"/>
      <c r="H49" s="118"/>
      <c r="I49" s="118"/>
      <c r="J49" s="118"/>
      <c r="L49" s="123"/>
      <c r="M49" s="124" t="s">
        <v>246</v>
      </c>
    </row>
    <row r="50" spans="1:14" s="122" customFormat="1" ht="11.6" x14ac:dyDescent="0.3">
      <c r="A50" s="118"/>
      <c r="B50" s="118"/>
      <c r="C50" s="118"/>
      <c r="D50" s="118"/>
      <c r="E50" s="118"/>
      <c r="F50" s="118"/>
      <c r="G50" s="118"/>
      <c r="H50" s="118"/>
      <c r="I50" s="118"/>
      <c r="J50" s="118"/>
      <c r="N50" s="124"/>
    </row>
    <row r="51" spans="1:14" s="119" customFormat="1" x14ac:dyDescent="0.35">
      <c r="A51" s="113"/>
      <c r="B51" s="113"/>
      <c r="C51" s="113"/>
      <c r="D51" s="113"/>
      <c r="E51" s="113"/>
      <c r="F51" s="113"/>
      <c r="G51" s="113"/>
      <c r="H51" s="113"/>
      <c r="I51" s="113"/>
      <c r="J51" s="113"/>
    </row>
    <row r="52" spans="1:14" s="119" customFormat="1" x14ac:dyDescent="0.35">
      <c r="A52" s="111"/>
      <c r="C52" s="111"/>
      <c r="D52" s="113"/>
      <c r="E52" s="113"/>
      <c r="F52" s="113"/>
      <c r="G52" s="113"/>
      <c r="H52" s="113"/>
      <c r="I52" s="113"/>
      <c r="J52" s="111"/>
      <c r="M52" s="118"/>
    </row>
    <row r="53" spans="1:14" x14ac:dyDescent="0.35">
      <c r="D53" s="125"/>
      <c r="E53" s="125"/>
      <c r="F53" s="125"/>
      <c r="G53" s="125"/>
      <c r="H53" s="125"/>
      <c r="I53" s="125"/>
    </row>
  </sheetData>
  <sheetProtection password="8914" sheet="1" objects="1" scenarios="1"/>
  <mergeCells count="24">
    <mergeCell ref="A1:M1"/>
    <mergeCell ref="A6:A9"/>
    <mergeCell ref="B6:B9"/>
    <mergeCell ref="C6:L6"/>
    <mergeCell ref="M6:M9"/>
    <mergeCell ref="C7:D7"/>
    <mergeCell ref="E7:E9"/>
    <mergeCell ref="F7:G7"/>
    <mergeCell ref="H7:K7"/>
    <mergeCell ref="L7:L9"/>
    <mergeCell ref="C8:C9"/>
    <mergeCell ref="D8:D9"/>
    <mergeCell ref="F8:F9"/>
    <mergeCell ref="G8:G9"/>
    <mergeCell ref="H8:I8"/>
    <mergeCell ref="J8:K8"/>
    <mergeCell ref="G45:J45"/>
    <mergeCell ref="L46:M46"/>
    <mergeCell ref="B48:E48"/>
    <mergeCell ref="H48:J48"/>
    <mergeCell ref="B45:E45"/>
    <mergeCell ref="L48:M48"/>
    <mergeCell ref="B46:E46"/>
    <mergeCell ref="G46:J46"/>
  </mergeCells>
  <conditionalFormatting sqref="C11:L36">
    <cfRule type="expression" dxfId="28" priority="1" stopIfTrue="1">
      <formula>AND((SUM(КолвоПроцедурДети,КоллективныеДозыДети)-MAX(КолвоПроцедурДети,КоллективныеДозыДети))=0,КоллективныеДозыДети&lt;&gt;КолвоПроцедурДети)</formula>
    </cfRule>
  </conditionalFormatting>
  <dataValidations count="2">
    <dataValidation type="decimal" allowBlank="1" showInputMessage="1" showErrorMessage="1" sqref="C11:M36 C38:M38">
      <formula1>0</formula1>
      <formula2>1000000</formula2>
    </dataValidation>
    <dataValidation type="decimal" allowBlank="1" showInputMessage="1" showErrorMessage="1" sqref="C37:L37">
      <formula1>0</formula1>
      <formula2>10000</formula2>
    </dataValidation>
  </dataValidations>
  <pageMargins left="0.7" right="0.7" top="0.75" bottom="0.75" header="0.3" footer="0.3"/>
  <pageSetup paperSize="9" scale="70" firstPageNumber="2147483648" orientation="landscape"/>
  <headerFooter differentFirst="1" alignWithMargins="0">
    <oddFooter>Страница  &amp;P из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tabColor rgb="FF00B050"/>
    <pageSetUpPr fitToPage="1"/>
  </sheetPr>
  <dimension ref="A1:N50"/>
  <sheetViews>
    <sheetView showGridLines="0" zoomScale="85" zoomScaleNormal="85" workbookViewId="0">
      <selection sqref="A1:N1"/>
    </sheetView>
  </sheetViews>
  <sheetFormatPr defaultColWidth="8" defaultRowHeight="12.9" x14ac:dyDescent="0.35"/>
  <cols>
    <col min="1" max="1" width="48.3828125" style="119" customWidth="1"/>
    <col min="2" max="2" width="8.07421875" style="138" customWidth="1"/>
    <col min="3" max="12" width="11.61328125" style="138" customWidth="1"/>
    <col min="13" max="13" width="11.69140625" style="138" customWidth="1"/>
    <col min="14" max="14" width="12.15234375" style="138" customWidth="1"/>
    <col min="15" max="15" width="2.3828125" style="119" customWidth="1"/>
    <col min="16" max="16384" width="8" style="119"/>
  </cols>
  <sheetData>
    <row r="1" spans="1:14" s="102" customFormat="1" ht="18" customHeight="1" x14ac:dyDescent="0.35">
      <c r="A1" s="338" t="s">
        <v>304</v>
      </c>
      <c r="B1" s="338"/>
      <c r="C1" s="338"/>
      <c r="D1" s="338"/>
      <c r="E1" s="338"/>
      <c r="F1" s="338"/>
      <c r="G1" s="338"/>
      <c r="H1" s="338"/>
      <c r="I1" s="338"/>
      <c r="J1" s="338"/>
      <c r="K1" s="338"/>
      <c r="L1" s="338"/>
      <c r="M1" s="338"/>
      <c r="N1" s="338"/>
    </row>
    <row r="2" spans="1:14" s="102" customFormat="1" ht="18" customHeight="1" x14ac:dyDescent="0.35">
      <c r="A2" s="338" t="s">
        <v>248</v>
      </c>
      <c r="B2" s="338"/>
      <c r="C2" s="338"/>
      <c r="D2" s="338"/>
      <c r="E2" s="338"/>
      <c r="F2" s="338"/>
      <c r="G2" s="338"/>
      <c r="H2" s="338"/>
      <c r="I2" s="338"/>
      <c r="J2" s="338"/>
      <c r="K2" s="338"/>
      <c r="L2" s="338"/>
      <c r="M2" s="338"/>
      <c r="N2" s="338"/>
    </row>
    <row r="3" spans="1:14" s="102" customFormat="1" ht="18" hidden="1" customHeight="1" x14ac:dyDescent="0.35">
      <c r="A3" s="103"/>
      <c r="B3" s="103"/>
      <c r="C3" s="103"/>
      <c r="D3" s="103"/>
      <c r="E3" s="103"/>
      <c r="F3" s="103"/>
      <c r="G3" s="103"/>
      <c r="H3" s="103"/>
      <c r="I3" s="103"/>
      <c r="J3" s="103"/>
      <c r="K3" s="103"/>
      <c r="L3" s="103"/>
      <c r="M3" s="103"/>
      <c r="N3" s="103"/>
    </row>
    <row r="4" spans="1:14" s="102" customFormat="1" ht="18" hidden="1" customHeight="1" x14ac:dyDescent="0.35">
      <c r="A4" s="103"/>
      <c r="B4" s="103"/>
      <c r="C4" s="103"/>
      <c r="D4" s="103"/>
      <c r="E4" s="103"/>
      <c r="F4" s="103"/>
      <c r="G4" s="103"/>
      <c r="H4" s="103"/>
      <c r="I4" s="103"/>
      <c r="J4" s="103"/>
      <c r="K4" s="103"/>
      <c r="L4" s="103"/>
      <c r="M4" s="103"/>
      <c r="N4" s="103"/>
    </row>
    <row r="5" spans="1:14" s="104" customFormat="1" ht="15" x14ac:dyDescent="0.3">
      <c r="A5" s="108" t="s">
        <v>305</v>
      </c>
      <c r="E5" s="104" t="s">
        <v>250</v>
      </c>
    </row>
    <row r="6" spans="1:14" s="107" customFormat="1" ht="18" customHeight="1" x14ac:dyDescent="0.35">
      <c r="A6" s="321"/>
      <c r="B6" s="321" t="s">
        <v>368</v>
      </c>
      <c r="C6" s="324" t="s">
        <v>218</v>
      </c>
      <c r="D6" s="325"/>
      <c r="E6" s="325"/>
      <c r="F6" s="325"/>
      <c r="G6" s="325"/>
      <c r="H6" s="325"/>
      <c r="I6" s="325"/>
      <c r="J6" s="325"/>
      <c r="K6" s="325"/>
      <c r="L6" s="325"/>
      <c r="M6" s="321" t="s">
        <v>219</v>
      </c>
      <c r="N6" s="321" t="s">
        <v>220</v>
      </c>
    </row>
    <row r="7" spans="1:14" s="107" customFormat="1" ht="27" customHeight="1" x14ac:dyDescent="0.35">
      <c r="A7" s="322"/>
      <c r="B7" s="322"/>
      <c r="C7" s="324" t="s">
        <v>24</v>
      </c>
      <c r="D7" s="326"/>
      <c r="E7" s="321" t="s">
        <v>143</v>
      </c>
      <c r="F7" s="324" t="s">
        <v>39</v>
      </c>
      <c r="G7" s="326"/>
      <c r="H7" s="318" t="s">
        <v>44</v>
      </c>
      <c r="I7" s="327"/>
      <c r="J7" s="327"/>
      <c r="K7" s="319"/>
      <c r="L7" s="321" t="s">
        <v>49</v>
      </c>
      <c r="M7" s="322"/>
      <c r="N7" s="322"/>
    </row>
    <row r="8" spans="1:14" s="107" customFormat="1" ht="16" customHeight="1" x14ac:dyDescent="0.35">
      <c r="A8" s="322"/>
      <c r="B8" s="322"/>
      <c r="C8" s="321" t="s">
        <v>229</v>
      </c>
      <c r="D8" s="321" t="s">
        <v>230</v>
      </c>
      <c r="E8" s="322"/>
      <c r="F8" s="321" t="s">
        <v>146</v>
      </c>
      <c r="G8" s="321" t="s">
        <v>147</v>
      </c>
      <c r="H8" s="318" t="s">
        <v>148</v>
      </c>
      <c r="I8" s="319"/>
      <c r="J8" s="318" t="s">
        <v>149</v>
      </c>
      <c r="K8" s="319"/>
      <c r="L8" s="322"/>
      <c r="M8" s="322"/>
      <c r="N8" s="322"/>
    </row>
    <row r="9" spans="1:14" s="107" customFormat="1" ht="27" customHeight="1" x14ac:dyDescent="0.35">
      <c r="A9" s="323"/>
      <c r="B9" s="323"/>
      <c r="C9" s="323"/>
      <c r="D9" s="323"/>
      <c r="E9" s="323"/>
      <c r="F9" s="323"/>
      <c r="G9" s="323"/>
      <c r="H9" s="74" t="s">
        <v>231</v>
      </c>
      <c r="I9" s="74" t="s">
        <v>151</v>
      </c>
      <c r="J9" s="74" t="s">
        <v>231</v>
      </c>
      <c r="K9" s="74" t="s">
        <v>151</v>
      </c>
      <c r="L9" s="323"/>
      <c r="M9" s="323"/>
      <c r="N9" s="323"/>
    </row>
    <row r="10" spans="1:14" s="104" customFormat="1" ht="15" customHeight="1" x14ac:dyDescent="0.3">
      <c r="A10" s="76">
        <v>1</v>
      </c>
      <c r="B10" s="75">
        <v>2</v>
      </c>
      <c r="C10" s="75">
        <v>3</v>
      </c>
      <c r="D10" s="75">
        <v>4</v>
      </c>
      <c r="E10" s="75">
        <v>5</v>
      </c>
      <c r="F10" s="75">
        <v>6</v>
      </c>
      <c r="G10" s="75">
        <v>7</v>
      </c>
      <c r="H10" s="75">
        <v>8</v>
      </c>
      <c r="I10" s="75">
        <v>9</v>
      </c>
      <c r="J10" s="75">
        <v>10</v>
      </c>
      <c r="K10" s="75">
        <v>11</v>
      </c>
      <c r="L10" s="75">
        <v>12</v>
      </c>
      <c r="M10" s="75">
        <v>13</v>
      </c>
      <c r="N10" s="75">
        <v>14</v>
      </c>
    </row>
    <row r="11" spans="1:14" s="111" customFormat="1" ht="15" customHeight="1" x14ac:dyDescent="0.3">
      <c r="A11" s="77" t="s">
        <v>152</v>
      </c>
      <c r="B11" s="78" t="s">
        <v>153</v>
      </c>
      <c r="C11" s="97"/>
      <c r="D11" s="97"/>
      <c r="E11" s="97"/>
      <c r="F11" s="97"/>
      <c r="G11" s="97"/>
      <c r="H11" s="97"/>
      <c r="I11" s="97"/>
      <c r="J11" s="97"/>
      <c r="K11" s="97"/>
      <c r="L11" s="97"/>
      <c r="M11" s="98">
        <f t="shared" ref="M11:M36" si="0">SUM(C11:L11)</f>
        <v>0</v>
      </c>
      <c r="N11" s="99"/>
    </row>
    <row r="12" spans="1:14" s="111" customFormat="1" ht="15" customHeight="1" x14ac:dyDescent="0.3">
      <c r="A12" s="77" t="s">
        <v>232</v>
      </c>
      <c r="B12" s="78" t="s">
        <v>155</v>
      </c>
      <c r="C12" s="97"/>
      <c r="D12" s="97"/>
      <c r="E12" s="97"/>
      <c r="F12" s="97"/>
      <c r="G12" s="97"/>
      <c r="H12" s="158" t="s">
        <v>156</v>
      </c>
      <c r="I12" s="158" t="s">
        <v>156</v>
      </c>
      <c r="J12" s="158" t="s">
        <v>156</v>
      </c>
      <c r="K12" s="158" t="s">
        <v>156</v>
      </c>
      <c r="L12" s="97"/>
      <c r="M12" s="98">
        <f t="shared" si="0"/>
        <v>0</v>
      </c>
      <c r="N12" s="99"/>
    </row>
    <row r="13" spans="1:14" s="111" customFormat="1" ht="15" customHeight="1" x14ac:dyDescent="0.3">
      <c r="A13" s="77" t="s">
        <v>157</v>
      </c>
      <c r="B13" s="78" t="s">
        <v>158</v>
      </c>
      <c r="C13" s="158" t="s">
        <v>156</v>
      </c>
      <c r="D13" s="158" t="s">
        <v>156</v>
      </c>
      <c r="E13" s="158" t="s">
        <v>156</v>
      </c>
      <c r="F13" s="97"/>
      <c r="G13" s="97"/>
      <c r="H13" s="97"/>
      <c r="I13" s="158" t="s">
        <v>156</v>
      </c>
      <c r="J13" s="97"/>
      <c r="K13" s="158" t="s">
        <v>156</v>
      </c>
      <c r="L13" s="97"/>
      <c r="M13" s="98">
        <f t="shared" si="0"/>
        <v>0</v>
      </c>
      <c r="N13" s="99"/>
    </row>
    <row r="14" spans="1:14" s="111" customFormat="1" ht="15" customHeight="1" x14ac:dyDescent="0.3">
      <c r="A14" s="77" t="s">
        <v>233</v>
      </c>
      <c r="B14" s="78" t="s">
        <v>160</v>
      </c>
      <c r="C14" s="158" t="s">
        <v>156</v>
      </c>
      <c r="D14" s="158" t="s">
        <v>156</v>
      </c>
      <c r="E14" s="158" t="s">
        <v>156</v>
      </c>
      <c r="F14" s="97"/>
      <c r="G14" s="97"/>
      <c r="H14" s="97"/>
      <c r="I14" s="158" t="s">
        <v>156</v>
      </c>
      <c r="J14" s="97"/>
      <c r="K14" s="158" t="s">
        <v>156</v>
      </c>
      <c r="L14" s="97"/>
      <c r="M14" s="98">
        <f t="shared" si="0"/>
        <v>0</v>
      </c>
      <c r="N14" s="99"/>
    </row>
    <row r="15" spans="1:14" s="111" customFormat="1" ht="15" customHeight="1" x14ac:dyDescent="0.3">
      <c r="A15" s="77" t="s">
        <v>161</v>
      </c>
      <c r="B15" s="78" t="s">
        <v>162</v>
      </c>
      <c r="C15" s="158" t="s">
        <v>156</v>
      </c>
      <c r="D15" s="158" t="s">
        <v>156</v>
      </c>
      <c r="E15" s="158" t="s">
        <v>156</v>
      </c>
      <c r="F15" s="97"/>
      <c r="G15" s="97"/>
      <c r="H15" s="97"/>
      <c r="I15" s="158" t="s">
        <v>156</v>
      </c>
      <c r="J15" s="97"/>
      <c r="K15" s="158" t="s">
        <v>156</v>
      </c>
      <c r="L15" s="97"/>
      <c r="M15" s="98">
        <f t="shared" si="0"/>
        <v>0</v>
      </c>
      <c r="N15" s="99"/>
    </row>
    <row r="16" spans="1:14" s="111" customFormat="1" ht="15" customHeight="1" x14ac:dyDescent="0.3">
      <c r="A16" s="77" t="s">
        <v>163</v>
      </c>
      <c r="B16" s="78" t="s">
        <v>164</v>
      </c>
      <c r="C16" s="158" t="s">
        <v>156</v>
      </c>
      <c r="D16" s="158" t="s">
        <v>156</v>
      </c>
      <c r="E16" s="158" t="s">
        <v>156</v>
      </c>
      <c r="F16" s="97"/>
      <c r="G16" s="97"/>
      <c r="H16" s="97"/>
      <c r="I16" s="158" t="s">
        <v>156</v>
      </c>
      <c r="J16" s="97"/>
      <c r="K16" s="158" t="s">
        <v>156</v>
      </c>
      <c r="L16" s="97"/>
      <c r="M16" s="98">
        <f t="shared" si="0"/>
        <v>0</v>
      </c>
      <c r="N16" s="99"/>
    </row>
    <row r="17" spans="1:14" s="111" customFormat="1" ht="15" customHeight="1" x14ac:dyDescent="0.3">
      <c r="A17" s="77" t="s">
        <v>165</v>
      </c>
      <c r="B17" s="78" t="s">
        <v>166</v>
      </c>
      <c r="C17" s="97"/>
      <c r="D17" s="97"/>
      <c r="E17" s="97"/>
      <c r="F17" s="97"/>
      <c r="G17" s="97"/>
      <c r="H17" s="97"/>
      <c r="I17" s="97"/>
      <c r="J17" s="97"/>
      <c r="K17" s="97"/>
      <c r="L17" s="97"/>
      <c r="M17" s="98">
        <f t="shared" si="0"/>
        <v>0</v>
      </c>
      <c r="N17" s="99"/>
    </row>
    <row r="18" spans="1:14" s="111" customFormat="1" ht="15" customHeight="1" x14ac:dyDescent="0.3">
      <c r="A18" s="77" t="s">
        <v>167</v>
      </c>
      <c r="B18" s="78" t="s">
        <v>168</v>
      </c>
      <c r="C18" s="97"/>
      <c r="D18" s="97"/>
      <c r="E18" s="97"/>
      <c r="F18" s="97"/>
      <c r="G18" s="97"/>
      <c r="H18" s="97"/>
      <c r="I18" s="97"/>
      <c r="J18" s="97"/>
      <c r="K18" s="97"/>
      <c r="L18" s="97"/>
      <c r="M18" s="98">
        <f t="shared" si="0"/>
        <v>0</v>
      </c>
      <c r="N18" s="99"/>
    </row>
    <row r="19" spans="1:14" s="111" customFormat="1" ht="15" customHeight="1" x14ac:dyDescent="0.3">
      <c r="A19" s="77" t="s">
        <v>169</v>
      </c>
      <c r="B19" s="78" t="s">
        <v>170</v>
      </c>
      <c r="C19" s="97"/>
      <c r="D19" s="97"/>
      <c r="E19" s="97"/>
      <c r="F19" s="97"/>
      <c r="G19" s="97"/>
      <c r="H19" s="97"/>
      <c r="I19" s="97"/>
      <c r="J19" s="97"/>
      <c r="K19" s="97"/>
      <c r="L19" s="97"/>
      <c r="M19" s="98">
        <f t="shared" si="0"/>
        <v>0</v>
      </c>
      <c r="N19" s="99"/>
    </row>
    <row r="20" spans="1:14" s="111" customFormat="1" ht="15" customHeight="1" x14ac:dyDescent="0.3">
      <c r="A20" s="77" t="s">
        <v>171</v>
      </c>
      <c r="B20" s="78" t="s">
        <v>172</v>
      </c>
      <c r="C20" s="97"/>
      <c r="D20" s="97"/>
      <c r="E20" s="97"/>
      <c r="F20" s="97"/>
      <c r="G20" s="97"/>
      <c r="H20" s="97"/>
      <c r="I20" s="97"/>
      <c r="J20" s="97"/>
      <c r="K20" s="97"/>
      <c r="L20" s="97"/>
      <c r="M20" s="98">
        <f t="shared" si="0"/>
        <v>0</v>
      </c>
      <c r="N20" s="99"/>
    </row>
    <row r="21" spans="1:14" s="111" customFormat="1" ht="15" customHeight="1" x14ac:dyDescent="0.3">
      <c r="A21" s="77" t="s">
        <v>173</v>
      </c>
      <c r="B21" s="78" t="s">
        <v>174</v>
      </c>
      <c r="C21" s="97"/>
      <c r="D21" s="97"/>
      <c r="E21" s="97"/>
      <c r="F21" s="97"/>
      <c r="G21" s="97"/>
      <c r="H21" s="97"/>
      <c r="I21" s="97"/>
      <c r="J21" s="97"/>
      <c r="K21" s="97"/>
      <c r="L21" s="97"/>
      <c r="M21" s="98">
        <f t="shared" si="0"/>
        <v>0</v>
      </c>
      <c r="N21" s="99"/>
    </row>
    <row r="22" spans="1:14" s="111" customFormat="1" ht="15" customHeight="1" x14ac:dyDescent="0.3">
      <c r="A22" s="77" t="s">
        <v>175</v>
      </c>
      <c r="B22" s="78" t="s">
        <v>176</v>
      </c>
      <c r="C22" s="97"/>
      <c r="D22" s="97"/>
      <c r="E22" s="158" t="s">
        <v>156</v>
      </c>
      <c r="F22" s="97"/>
      <c r="G22" s="97"/>
      <c r="H22" s="97"/>
      <c r="I22" s="97"/>
      <c r="J22" s="97"/>
      <c r="K22" s="97"/>
      <c r="L22" s="97"/>
      <c r="M22" s="98">
        <f t="shared" si="0"/>
        <v>0</v>
      </c>
      <c r="N22" s="99"/>
    </row>
    <row r="23" spans="1:14" s="111" customFormat="1" ht="15" customHeight="1" x14ac:dyDescent="0.3">
      <c r="A23" s="77" t="s">
        <v>177</v>
      </c>
      <c r="B23" s="78" t="s">
        <v>178</v>
      </c>
      <c r="C23" s="97"/>
      <c r="D23" s="97"/>
      <c r="E23" s="158" t="s">
        <v>156</v>
      </c>
      <c r="F23" s="97"/>
      <c r="G23" s="97"/>
      <c r="H23" s="97"/>
      <c r="I23" s="97"/>
      <c r="J23" s="97"/>
      <c r="K23" s="97"/>
      <c r="L23" s="97"/>
      <c r="M23" s="98">
        <f t="shared" si="0"/>
        <v>0</v>
      </c>
      <c r="N23" s="99"/>
    </row>
    <row r="24" spans="1:14" s="111" customFormat="1" ht="15" customHeight="1" x14ac:dyDescent="0.3">
      <c r="A24" s="77" t="s">
        <v>179</v>
      </c>
      <c r="B24" s="78" t="s">
        <v>180</v>
      </c>
      <c r="C24" s="97"/>
      <c r="D24" s="97"/>
      <c r="E24" s="158" t="s">
        <v>156</v>
      </c>
      <c r="F24" s="97"/>
      <c r="G24" s="97"/>
      <c r="H24" s="97"/>
      <c r="I24" s="97"/>
      <c r="J24" s="97"/>
      <c r="K24" s="97"/>
      <c r="L24" s="97"/>
      <c r="M24" s="98">
        <f t="shared" si="0"/>
        <v>0</v>
      </c>
      <c r="N24" s="99"/>
    </row>
    <row r="25" spans="1:14" s="111" customFormat="1" ht="15" customHeight="1" x14ac:dyDescent="0.3">
      <c r="A25" s="77" t="s">
        <v>181</v>
      </c>
      <c r="B25" s="78" t="s">
        <v>182</v>
      </c>
      <c r="C25" s="97"/>
      <c r="D25" s="97"/>
      <c r="E25" s="97"/>
      <c r="F25" s="97"/>
      <c r="G25" s="97"/>
      <c r="H25" s="97"/>
      <c r="I25" s="97"/>
      <c r="J25" s="97"/>
      <c r="K25" s="97"/>
      <c r="L25" s="97"/>
      <c r="M25" s="98">
        <f t="shared" si="0"/>
        <v>0</v>
      </c>
      <c r="N25" s="99"/>
    </row>
    <row r="26" spans="1:14" s="111" customFormat="1" ht="15" customHeight="1" x14ac:dyDescent="0.3">
      <c r="A26" s="77" t="s">
        <v>183</v>
      </c>
      <c r="B26" s="78" t="s">
        <v>184</v>
      </c>
      <c r="C26" s="158" t="s">
        <v>156</v>
      </c>
      <c r="D26" s="158" t="s">
        <v>156</v>
      </c>
      <c r="E26" s="97"/>
      <c r="F26" s="97"/>
      <c r="G26" s="97"/>
      <c r="H26" s="97"/>
      <c r="I26" s="97"/>
      <c r="J26" s="97"/>
      <c r="K26" s="97"/>
      <c r="L26" s="97"/>
      <c r="M26" s="98">
        <f t="shared" si="0"/>
        <v>0</v>
      </c>
      <c r="N26" s="99"/>
    </row>
    <row r="27" spans="1:14" s="111" customFormat="1" ht="15" customHeight="1" x14ac:dyDescent="0.3">
      <c r="A27" s="77" t="s">
        <v>185</v>
      </c>
      <c r="B27" s="78" t="s">
        <v>186</v>
      </c>
      <c r="C27" s="158" t="s">
        <v>156</v>
      </c>
      <c r="D27" s="158" t="s">
        <v>156</v>
      </c>
      <c r="E27" s="97"/>
      <c r="F27" s="97"/>
      <c r="G27" s="97"/>
      <c r="H27" s="97"/>
      <c r="I27" s="97"/>
      <c r="J27" s="97"/>
      <c r="K27" s="97"/>
      <c r="L27" s="97"/>
      <c r="M27" s="98">
        <f t="shared" si="0"/>
        <v>0</v>
      </c>
      <c r="N27" s="99"/>
    </row>
    <row r="28" spans="1:14" s="111" customFormat="1" ht="15" customHeight="1" x14ac:dyDescent="0.3">
      <c r="A28" s="77" t="s">
        <v>187</v>
      </c>
      <c r="B28" s="78" t="s">
        <v>188</v>
      </c>
      <c r="C28" s="97"/>
      <c r="D28" s="97"/>
      <c r="E28" s="97"/>
      <c r="F28" s="97"/>
      <c r="G28" s="97"/>
      <c r="H28" s="97"/>
      <c r="I28" s="97"/>
      <c r="J28" s="97"/>
      <c r="K28" s="97"/>
      <c r="L28" s="97"/>
      <c r="M28" s="98">
        <f t="shared" si="0"/>
        <v>0</v>
      </c>
      <c r="N28" s="99"/>
    </row>
    <row r="29" spans="1:14" s="111" customFormat="1" ht="15" customHeight="1" x14ac:dyDescent="0.3">
      <c r="A29" s="77" t="s">
        <v>189</v>
      </c>
      <c r="B29" s="78" t="s">
        <v>190</v>
      </c>
      <c r="C29" s="97"/>
      <c r="D29" s="97"/>
      <c r="E29" s="158" t="s">
        <v>156</v>
      </c>
      <c r="F29" s="97"/>
      <c r="G29" s="97"/>
      <c r="H29" s="158" t="s">
        <v>156</v>
      </c>
      <c r="I29" s="158" t="s">
        <v>156</v>
      </c>
      <c r="J29" s="158" t="s">
        <v>156</v>
      </c>
      <c r="K29" s="158" t="s">
        <v>156</v>
      </c>
      <c r="L29" s="97"/>
      <c r="M29" s="98">
        <f t="shared" si="0"/>
        <v>0</v>
      </c>
      <c r="N29" s="99"/>
    </row>
    <row r="30" spans="1:14" s="111" customFormat="1" ht="15" customHeight="1" x14ac:dyDescent="0.3">
      <c r="A30" s="77" t="s">
        <v>191</v>
      </c>
      <c r="B30" s="78" t="s">
        <v>192</v>
      </c>
      <c r="C30" s="97"/>
      <c r="D30" s="97"/>
      <c r="E30" s="97"/>
      <c r="F30" s="97"/>
      <c r="G30" s="97"/>
      <c r="H30" s="97"/>
      <c r="I30" s="97"/>
      <c r="J30" s="97"/>
      <c r="K30" s="97"/>
      <c r="L30" s="97"/>
      <c r="M30" s="98">
        <f t="shared" si="0"/>
        <v>0</v>
      </c>
      <c r="N30" s="99"/>
    </row>
    <row r="31" spans="1:14" s="111" customFormat="1" ht="15" customHeight="1" x14ac:dyDescent="0.3">
      <c r="A31" s="77" t="s">
        <v>193</v>
      </c>
      <c r="B31" s="78" t="s">
        <v>194</v>
      </c>
      <c r="C31" s="97"/>
      <c r="D31" s="97"/>
      <c r="E31" s="97"/>
      <c r="F31" s="97"/>
      <c r="G31" s="97"/>
      <c r="H31" s="97"/>
      <c r="I31" s="97"/>
      <c r="J31" s="97"/>
      <c r="K31" s="97"/>
      <c r="L31" s="97"/>
      <c r="M31" s="98">
        <f t="shared" si="0"/>
        <v>0</v>
      </c>
      <c r="N31" s="99"/>
    </row>
    <row r="32" spans="1:14" s="111" customFormat="1" ht="15" customHeight="1" x14ac:dyDescent="0.3">
      <c r="A32" s="77" t="s">
        <v>234</v>
      </c>
      <c r="B32" s="78" t="s">
        <v>196</v>
      </c>
      <c r="C32" s="97"/>
      <c r="D32" s="97"/>
      <c r="E32" s="158" t="s">
        <v>156</v>
      </c>
      <c r="F32" s="97"/>
      <c r="G32" s="158" t="s">
        <v>156</v>
      </c>
      <c r="H32" s="158" t="s">
        <v>156</v>
      </c>
      <c r="I32" s="158" t="s">
        <v>156</v>
      </c>
      <c r="J32" s="158" t="s">
        <v>156</v>
      </c>
      <c r="K32" s="158" t="s">
        <v>156</v>
      </c>
      <c r="L32" s="97"/>
      <c r="M32" s="98">
        <f t="shared" si="0"/>
        <v>0</v>
      </c>
      <c r="N32" s="99"/>
    </row>
    <row r="33" spans="1:14" s="111" customFormat="1" ht="15" customHeight="1" x14ac:dyDescent="0.3">
      <c r="A33" s="77" t="s">
        <v>197</v>
      </c>
      <c r="B33" s="78" t="s">
        <v>198</v>
      </c>
      <c r="C33" s="158" t="s">
        <v>199</v>
      </c>
      <c r="D33" s="158" t="s">
        <v>199</v>
      </c>
      <c r="E33" s="158" t="s">
        <v>199</v>
      </c>
      <c r="F33" s="97"/>
      <c r="G33" s="97"/>
      <c r="H33" s="158" t="s">
        <v>199</v>
      </c>
      <c r="I33" s="158" t="s">
        <v>199</v>
      </c>
      <c r="J33" s="158" t="s">
        <v>199</v>
      </c>
      <c r="K33" s="158" t="s">
        <v>199</v>
      </c>
      <c r="L33" s="97"/>
      <c r="M33" s="98">
        <f t="shared" si="0"/>
        <v>0</v>
      </c>
      <c r="N33" s="99"/>
    </row>
    <row r="34" spans="1:14" s="111" customFormat="1" ht="15" customHeight="1" x14ac:dyDescent="0.3">
      <c r="A34" s="77" t="s">
        <v>200</v>
      </c>
      <c r="B34" s="78" t="s">
        <v>201</v>
      </c>
      <c r="C34" s="158" t="s">
        <v>199</v>
      </c>
      <c r="D34" s="158" t="s">
        <v>199</v>
      </c>
      <c r="E34" s="158" t="s">
        <v>199</v>
      </c>
      <c r="F34" s="97"/>
      <c r="G34" s="97"/>
      <c r="H34" s="158" t="s">
        <v>199</v>
      </c>
      <c r="I34" s="158" t="s">
        <v>199</v>
      </c>
      <c r="J34" s="158" t="s">
        <v>199</v>
      </c>
      <c r="K34" s="158" t="s">
        <v>199</v>
      </c>
      <c r="L34" s="97"/>
      <c r="M34" s="98">
        <f t="shared" si="0"/>
        <v>0</v>
      </c>
      <c r="N34" s="99"/>
    </row>
    <row r="35" spans="1:14" s="111" customFormat="1" ht="15" customHeight="1" x14ac:dyDescent="0.3">
      <c r="A35" s="77" t="s">
        <v>202</v>
      </c>
      <c r="B35" s="78" t="s">
        <v>203</v>
      </c>
      <c r="C35" s="158" t="s">
        <v>199</v>
      </c>
      <c r="D35" s="158" t="s">
        <v>199</v>
      </c>
      <c r="E35" s="158" t="s">
        <v>199</v>
      </c>
      <c r="F35" s="97"/>
      <c r="G35" s="97"/>
      <c r="H35" s="158" t="s">
        <v>199</v>
      </c>
      <c r="I35" s="158" t="s">
        <v>199</v>
      </c>
      <c r="J35" s="158" t="s">
        <v>199</v>
      </c>
      <c r="K35" s="158" t="s">
        <v>199</v>
      </c>
      <c r="L35" s="97"/>
      <c r="M35" s="98">
        <f t="shared" si="0"/>
        <v>0</v>
      </c>
      <c r="N35" s="99"/>
    </row>
    <row r="36" spans="1:14" s="111" customFormat="1" ht="15" customHeight="1" x14ac:dyDescent="0.3">
      <c r="A36" s="77" t="s">
        <v>49</v>
      </c>
      <c r="B36" s="78" t="s">
        <v>204</v>
      </c>
      <c r="C36" s="97"/>
      <c r="D36" s="97"/>
      <c r="E36" s="97"/>
      <c r="F36" s="97"/>
      <c r="G36" s="97"/>
      <c r="H36" s="97"/>
      <c r="I36" s="97"/>
      <c r="J36" s="97"/>
      <c r="K36" s="97"/>
      <c r="L36" s="97"/>
      <c r="M36" s="98">
        <f t="shared" si="0"/>
        <v>0</v>
      </c>
      <c r="N36" s="99"/>
    </row>
    <row r="37" spans="1:14" s="111" customFormat="1" ht="15" customHeight="1" x14ac:dyDescent="0.3">
      <c r="A37" s="77" t="s">
        <v>205</v>
      </c>
      <c r="B37" s="78" t="s">
        <v>206</v>
      </c>
      <c r="C37" s="98">
        <f>SUM(C11,C17:C25,C28:C31,C36)</f>
        <v>0</v>
      </c>
      <c r="D37" s="98">
        <f>SUM(D11,D17:D25,D28:D31,D36)</f>
        <v>0</v>
      </c>
      <c r="E37" s="98">
        <f>SUM(E11,E17:E21,E25:E28,E30:E31,E36)</f>
        <v>0</v>
      </c>
      <c r="F37" s="98">
        <f>SUM(F11,F13,F15:F31,F33:F36)</f>
        <v>0</v>
      </c>
      <c r="G37" s="98">
        <f>SUM(G11,G13,G15:G31,G33:G36)</f>
        <v>0</v>
      </c>
      <c r="H37" s="98">
        <f>SUM(H11,H13,H15:H28,H30:H31,H36)</f>
        <v>0</v>
      </c>
      <c r="I37" s="98">
        <f>SUM(I11,I17:I28,I30:I31,I36)</f>
        <v>0</v>
      </c>
      <c r="J37" s="98">
        <f>SUM(J11,J13:J28,J30:J31,J36)</f>
        <v>0</v>
      </c>
      <c r="K37" s="98">
        <f>SUM(K11,K17:K28,K30:K31,K36)</f>
        <v>0</v>
      </c>
      <c r="L37" s="98">
        <f>SUM(L11,L13,L15:L31,,L33:L36)</f>
        <v>0</v>
      </c>
      <c r="M37" s="98">
        <f>SUM(M11,M13,M15:M31,,M33:M36)</f>
        <v>0</v>
      </c>
      <c r="N37" s="98">
        <f>SUM(N11,N13,N15:N31,,N33:N36)</f>
        <v>0</v>
      </c>
    </row>
    <row r="38" spans="1:14" s="111" customFormat="1" ht="13" customHeight="1" x14ac:dyDescent="0.3"/>
    <row r="39" spans="1:14" s="111" customFormat="1" ht="12.45" x14ac:dyDescent="0.3"/>
    <row r="40" spans="1:14" s="111" customFormat="1" ht="12.45" x14ac:dyDescent="0.3"/>
    <row r="41" spans="1:14" s="111" customFormat="1" x14ac:dyDescent="0.35">
      <c r="A41" s="112" t="s">
        <v>235</v>
      </c>
      <c r="B41" s="113"/>
      <c r="C41" s="113"/>
      <c r="D41" s="113"/>
      <c r="E41" s="113"/>
      <c r="F41" s="113"/>
      <c r="G41" s="113"/>
      <c r="H41" s="113"/>
      <c r="I41" s="113"/>
      <c r="J41" s="113"/>
      <c r="K41" s="113"/>
      <c r="L41" s="113"/>
      <c r="M41" s="113"/>
      <c r="N41" s="113"/>
    </row>
    <row r="42" spans="1:14" s="111" customFormat="1" x14ac:dyDescent="0.35">
      <c r="A42" s="112" t="s">
        <v>236</v>
      </c>
      <c r="B42" s="113"/>
      <c r="C42" s="113"/>
      <c r="D42" s="113"/>
      <c r="E42" s="113"/>
      <c r="F42" s="113"/>
      <c r="G42" s="113"/>
      <c r="H42" s="113"/>
      <c r="I42" s="113"/>
      <c r="J42" s="113"/>
      <c r="K42" s="113"/>
      <c r="L42" s="113"/>
      <c r="M42" s="113"/>
      <c r="N42" s="113"/>
    </row>
    <row r="43" spans="1:14" s="111" customFormat="1" x14ac:dyDescent="0.35">
      <c r="A43" s="112" t="s">
        <v>237</v>
      </c>
      <c r="B43" s="113"/>
      <c r="C43" s="113"/>
      <c r="D43" s="113"/>
      <c r="E43" s="113"/>
      <c r="F43" s="113"/>
      <c r="G43" s="113"/>
      <c r="H43" s="113"/>
      <c r="I43" s="113"/>
      <c r="J43" s="113"/>
      <c r="K43" s="113"/>
      <c r="L43" s="113"/>
      <c r="M43" s="113"/>
      <c r="N43" s="113"/>
    </row>
    <row r="44" spans="1:14" s="111" customFormat="1" x14ac:dyDescent="0.35">
      <c r="A44" s="112" t="s">
        <v>238</v>
      </c>
      <c r="B44" s="113"/>
      <c r="C44" s="113"/>
      <c r="D44" s="113"/>
      <c r="E44" s="113"/>
      <c r="F44" s="113"/>
      <c r="G44" s="113"/>
      <c r="H44" s="113"/>
      <c r="I44" s="113"/>
      <c r="J44" s="113"/>
      <c r="K44" s="113"/>
      <c r="N44" s="113"/>
    </row>
    <row r="45" spans="1:14" s="111" customFormat="1" ht="24.65" customHeight="1" x14ac:dyDescent="0.35">
      <c r="A45" s="114" t="s">
        <v>239</v>
      </c>
      <c r="B45" s="349">
        <f>'2100'!B46</f>
        <v>0</v>
      </c>
      <c r="C45" s="349"/>
      <c r="D45" s="349"/>
      <c r="E45" s="349"/>
      <c r="F45" s="115"/>
      <c r="G45" s="349">
        <f>'2100'!G46</f>
        <v>0</v>
      </c>
      <c r="H45" s="349"/>
      <c r="I45" s="349"/>
      <c r="J45" s="349"/>
      <c r="L45" s="113"/>
      <c r="M45" s="116"/>
      <c r="N45" s="116"/>
    </row>
    <row r="46" spans="1:14" s="117" customFormat="1" ht="14.25" customHeight="1" x14ac:dyDescent="0.3">
      <c r="A46" s="118"/>
      <c r="B46" s="340" t="s">
        <v>240</v>
      </c>
      <c r="C46" s="340"/>
      <c r="D46" s="340"/>
      <c r="E46" s="340"/>
      <c r="F46" s="118"/>
      <c r="G46" s="340" t="s">
        <v>241</v>
      </c>
      <c r="H46" s="340"/>
      <c r="I46" s="340"/>
      <c r="J46" s="340"/>
      <c r="L46" s="118"/>
      <c r="M46" s="340" t="s">
        <v>242</v>
      </c>
      <c r="N46" s="340"/>
    </row>
    <row r="47" spans="1:14" ht="10.3" customHeight="1" x14ac:dyDescent="0.35">
      <c r="A47" s="113"/>
      <c r="B47" s="113"/>
      <c r="C47" s="157"/>
      <c r="D47" s="113"/>
      <c r="E47" s="113"/>
      <c r="F47" s="113"/>
      <c r="G47" s="113"/>
      <c r="H47" s="113"/>
      <c r="I47" s="113"/>
      <c r="J47" s="113"/>
      <c r="K47" s="119"/>
      <c r="L47" s="113"/>
      <c r="M47" s="113"/>
      <c r="N47" s="113"/>
    </row>
    <row r="48" spans="1:14" x14ac:dyDescent="0.35">
      <c r="A48" s="113"/>
      <c r="B48" s="349">
        <f>'2100'!B49</f>
        <v>0</v>
      </c>
      <c r="C48" s="349"/>
      <c r="D48" s="349"/>
      <c r="E48" s="349"/>
      <c r="F48" s="113"/>
      <c r="G48" s="121" t="s">
        <v>243</v>
      </c>
      <c r="H48" s="369">
        <f>'2100'!H49</f>
        <v>0</v>
      </c>
      <c r="I48" s="369"/>
      <c r="J48" s="369"/>
      <c r="K48" s="119"/>
      <c r="M48" s="370" t="str">
        <f>'2100'!L49</f>
        <v>"" февраля 2023 года</v>
      </c>
      <c r="N48" s="370"/>
    </row>
    <row r="49" spans="1:14" s="122" customFormat="1" ht="11.6" x14ac:dyDescent="0.3">
      <c r="A49" s="118"/>
      <c r="B49" s="118"/>
      <c r="C49" s="118" t="s">
        <v>245</v>
      </c>
      <c r="D49" s="118"/>
      <c r="E49" s="118"/>
      <c r="F49" s="118"/>
      <c r="G49" s="118"/>
      <c r="H49" s="118"/>
      <c r="I49" s="118"/>
      <c r="J49" s="118"/>
      <c r="M49" s="123"/>
      <c r="N49" s="124" t="s">
        <v>246</v>
      </c>
    </row>
    <row r="50" spans="1:14" x14ac:dyDescent="0.35">
      <c r="L50" s="119"/>
      <c r="M50" s="119"/>
      <c r="N50" s="119"/>
    </row>
  </sheetData>
  <sheetProtection password="8914" sheet="1" objects="1" scenarios="1"/>
  <mergeCells count="26">
    <mergeCell ref="C8:C9"/>
    <mergeCell ref="B48:E48"/>
    <mergeCell ref="H48:J48"/>
    <mergeCell ref="H8:I8"/>
    <mergeCell ref="J8:K8"/>
    <mergeCell ref="B45:E45"/>
    <mergeCell ref="D8:D9"/>
    <mergeCell ref="F8:F9"/>
    <mergeCell ref="G8:G9"/>
    <mergeCell ref="G45:J45"/>
    <mergeCell ref="M48:N48"/>
    <mergeCell ref="M46:N46"/>
    <mergeCell ref="B46:E46"/>
    <mergeCell ref="G46:J46"/>
    <mergeCell ref="A1:N1"/>
    <mergeCell ref="A2:N2"/>
    <mergeCell ref="A6:A9"/>
    <mergeCell ref="B6:B9"/>
    <mergeCell ref="C6:L6"/>
    <mergeCell ref="M6:M9"/>
    <mergeCell ref="N6:N9"/>
    <mergeCell ref="C7:D7"/>
    <mergeCell ref="E7:E9"/>
    <mergeCell ref="F7:G7"/>
    <mergeCell ref="H7:K7"/>
    <mergeCell ref="L7:L9"/>
  </mergeCells>
  <conditionalFormatting sqref="C11:L36">
    <cfRule type="expression" dxfId="27" priority="8" stopIfTrue="1">
      <formula>AND((SUM(КолвоПроцедурДети,КоллективныеДозыДети)-MAX(КолвоПроцедурДети,КоллективныеДозыДети))=0,КоллективныеДозыДети&lt;&gt;КолвоПроцедурДети)</formula>
    </cfRule>
  </conditionalFormatting>
  <conditionalFormatting sqref="C12:G12 L12:M12">
    <cfRule type="cellIs" dxfId="26" priority="5" stopIfTrue="1" operator="greaterThan">
      <formula>C$11</formula>
    </cfRule>
  </conditionalFormatting>
  <conditionalFormatting sqref="F14:H14 J14 L14:M14">
    <cfRule type="cellIs" dxfId="25" priority="6" stopIfTrue="1" operator="greaterThan">
      <formula>F$13</formula>
    </cfRule>
  </conditionalFormatting>
  <conditionalFormatting sqref="C32:D32 F32 L32:M32">
    <cfRule type="cellIs" dxfId="24" priority="7" stopIfTrue="1" operator="greaterThan">
      <formula>C$31</formula>
    </cfRule>
  </conditionalFormatting>
  <conditionalFormatting sqref="N11:N36">
    <cfRule type="cellIs" dxfId="23" priority="2" stopIfTrue="1" operator="greaterThan">
      <formula>$M11</formula>
    </cfRule>
  </conditionalFormatting>
  <conditionalFormatting sqref="N11:N36">
    <cfRule type="expression" dxfId="22" priority="1">
      <formula>AND(M11&lt;&gt;0,ISBLANK(N11))</formula>
    </cfRule>
  </conditionalFormatting>
  <dataValidations count="2">
    <dataValidation type="whole" allowBlank="1" showInputMessage="1" showErrorMessage="1" sqref="C11:N36 N37">
      <formula1>0</formula1>
      <formula2>1000000</formula2>
    </dataValidation>
    <dataValidation type="decimal" allowBlank="1" showInputMessage="1" showErrorMessage="1" sqref="C37:L37">
      <formula1>0</formula1>
      <formula2>10000</formula2>
    </dataValidation>
  </dataValidations>
  <pageMargins left="0.7" right="0.7" top="0.75" bottom="0.75" header="0.3" footer="0.3"/>
  <pageSetup paperSize="9" scale="68" firstPageNumber="2147483648" orientation="landscape"/>
  <headerFooter differentFirst="1" alignWithMargins="0">
    <oddFooter>Страница  &amp;P из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tabColor rgb="FF00B0F0"/>
    <pageSetUpPr fitToPage="1"/>
  </sheetPr>
  <dimension ref="A1:AI40"/>
  <sheetViews>
    <sheetView topLeftCell="A6" zoomScale="85" zoomScaleNormal="85" workbookViewId="0">
      <selection activeCell="C11" sqref="C11"/>
    </sheetView>
  </sheetViews>
  <sheetFormatPr defaultRowHeight="12.45" x14ac:dyDescent="0.3"/>
  <cols>
    <col min="1" max="1" width="47.921875" customWidth="1"/>
    <col min="2" max="2" width="7.3828125" customWidth="1"/>
    <col min="3" max="3" width="9" customWidth="1"/>
    <col min="4" max="4" width="8.61328125" customWidth="1"/>
    <col min="5" max="5" width="9.84375" customWidth="1"/>
    <col min="6" max="7" width="11.07421875" customWidth="1"/>
    <col min="8" max="11" width="9.921875" customWidth="1"/>
    <col min="12" max="12" width="11.61328125" customWidth="1"/>
    <col min="13" max="13" width="5.3828125" customWidth="1"/>
    <col min="14" max="14" width="47.3828125" hidden="1" customWidth="1"/>
    <col min="15" max="15" width="9.15234375" hidden="1" customWidth="1"/>
    <col min="16" max="35" width="10.07421875" hidden="1" customWidth="1"/>
  </cols>
  <sheetData>
    <row r="1" spans="1:35" ht="12.55" hidden="1" customHeight="1" x14ac:dyDescent="0.3"/>
    <row r="2" spans="1:35" ht="12.55" hidden="1" customHeight="1" x14ac:dyDescent="0.3"/>
    <row r="3" spans="1:35" ht="12.55" hidden="1" customHeight="1" x14ac:dyDescent="0.3"/>
    <row r="4" spans="1:35" ht="12.55" hidden="1" customHeight="1" x14ac:dyDescent="0.3"/>
    <row r="5" spans="1:35" ht="12.55" hidden="1" customHeight="1" x14ac:dyDescent="0.3"/>
    <row r="6" spans="1:35" ht="13.5" customHeight="1" x14ac:dyDescent="0.3">
      <c r="A6" s="330"/>
      <c r="B6" s="330" t="s">
        <v>140</v>
      </c>
      <c r="C6" s="333" t="s">
        <v>252</v>
      </c>
      <c r="D6" s="334"/>
      <c r="E6" s="334"/>
      <c r="F6" s="334"/>
      <c r="G6" s="334"/>
      <c r="H6" s="334"/>
      <c r="I6" s="334"/>
      <c r="J6" s="334"/>
      <c r="K6" s="334"/>
      <c r="L6" s="335"/>
      <c r="N6" s="330"/>
      <c r="O6" s="330" t="s">
        <v>140</v>
      </c>
      <c r="P6" s="333" t="s">
        <v>252</v>
      </c>
      <c r="Q6" s="334"/>
      <c r="R6" s="334"/>
      <c r="S6" s="334"/>
      <c r="T6" s="334"/>
      <c r="U6" s="334"/>
      <c r="V6" s="334"/>
      <c r="W6" s="334"/>
      <c r="X6" s="334"/>
      <c r="Y6" s="334"/>
      <c r="Z6" s="334"/>
      <c r="AA6" s="334"/>
      <c r="AB6" s="334"/>
      <c r="AC6" s="334"/>
      <c r="AD6" s="334"/>
      <c r="AE6" s="334"/>
      <c r="AF6" s="334"/>
      <c r="AG6" s="334"/>
      <c r="AH6" s="334"/>
      <c r="AI6" s="335"/>
    </row>
    <row r="7" spans="1:35" ht="13.5" customHeight="1" x14ac:dyDescent="0.3">
      <c r="A7" s="331"/>
      <c r="B7" s="331"/>
      <c r="C7" s="333" t="s">
        <v>24</v>
      </c>
      <c r="D7" s="335"/>
      <c r="E7" s="330" t="s">
        <v>143</v>
      </c>
      <c r="F7" s="333" t="s">
        <v>39</v>
      </c>
      <c r="G7" s="335"/>
      <c r="H7" s="328" t="s">
        <v>44</v>
      </c>
      <c r="I7" s="336"/>
      <c r="J7" s="336"/>
      <c r="K7" s="329"/>
      <c r="L7" s="330" t="s">
        <v>49</v>
      </c>
      <c r="N7" s="331"/>
      <c r="O7" s="331"/>
      <c r="P7" s="363" t="s">
        <v>24</v>
      </c>
      <c r="Q7" s="364"/>
      <c r="R7" s="364"/>
      <c r="S7" s="365"/>
      <c r="T7" s="331" t="s">
        <v>143</v>
      </c>
      <c r="U7" s="331" t="s">
        <v>143</v>
      </c>
      <c r="V7" s="363" t="s">
        <v>39</v>
      </c>
      <c r="W7" s="364"/>
      <c r="X7" s="364"/>
      <c r="Y7" s="365"/>
      <c r="Z7" s="366" t="s">
        <v>44</v>
      </c>
      <c r="AA7" s="367"/>
      <c r="AB7" s="367"/>
      <c r="AC7" s="367"/>
      <c r="AD7" s="367"/>
      <c r="AE7" s="367"/>
      <c r="AF7" s="367"/>
      <c r="AG7" s="368"/>
      <c r="AH7" s="331" t="s">
        <v>49</v>
      </c>
      <c r="AI7" s="331" t="s">
        <v>49</v>
      </c>
    </row>
    <row r="8" spans="1:35" ht="13.5" customHeight="1" x14ac:dyDescent="0.3">
      <c r="A8" s="331"/>
      <c r="B8" s="331"/>
      <c r="C8" s="330" t="s">
        <v>144</v>
      </c>
      <c r="D8" s="330" t="s">
        <v>145</v>
      </c>
      <c r="E8" s="331"/>
      <c r="F8" s="330" t="s">
        <v>146</v>
      </c>
      <c r="G8" s="330" t="s">
        <v>147</v>
      </c>
      <c r="H8" s="328" t="s">
        <v>148</v>
      </c>
      <c r="I8" s="329"/>
      <c r="J8" s="328" t="s">
        <v>149</v>
      </c>
      <c r="K8" s="329"/>
      <c r="L8" s="331"/>
      <c r="N8" s="331"/>
      <c r="O8" s="331"/>
      <c r="P8" s="330" t="s">
        <v>144</v>
      </c>
      <c r="Q8" s="330" t="s">
        <v>144</v>
      </c>
      <c r="R8" s="330" t="s">
        <v>145</v>
      </c>
      <c r="S8" s="330" t="s">
        <v>145</v>
      </c>
      <c r="T8" s="331"/>
      <c r="U8" s="331"/>
      <c r="V8" s="330" t="s">
        <v>146</v>
      </c>
      <c r="W8" s="330" t="s">
        <v>146</v>
      </c>
      <c r="X8" s="330" t="s">
        <v>147</v>
      </c>
      <c r="Y8" s="330" t="s">
        <v>147</v>
      </c>
      <c r="Z8" s="328" t="s">
        <v>148</v>
      </c>
      <c r="AA8" s="336"/>
      <c r="AB8" s="336"/>
      <c r="AC8" s="329"/>
      <c r="AD8" s="328" t="s">
        <v>149</v>
      </c>
      <c r="AE8" s="336"/>
      <c r="AF8" s="336"/>
      <c r="AG8" s="329"/>
      <c r="AH8" s="331"/>
      <c r="AI8" s="331"/>
    </row>
    <row r="9" spans="1:35" ht="25.75" x14ac:dyDescent="0.3">
      <c r="A9" s="332"/>
      <c r="B9" s="332"/>
      <c r="C9" s="332"/>
      <c r="D9" s="332"/>
      <c r="E9" s="332"/>
      <c r="F9" s="332"/>
      <c r="G9" s="332"/>
      <c r="H9" s="92" t="s">
        <v>150</v>
      </c>
      <c r="I9" s="92" t="s">
        <v>151</v>
      </c>
      <c r="J9" s="92" t="s">
        <v>150</v>
      </c>
      <c r="K9" s="92" t="s">
        <v>151</v>
      </c>
      <c r="L9" s="332"/>
      <c r="N9" s="332"/>
      <c r="O9" s="332"/>
      <c r="P9" s="332"/>
      <c r="Q9" s="332"/>
      <c r="R9" s="332"/>
      <c r="S9" s="332"/>
      <c r="T9" s="332"/>
      <c r="U9" s="332"/>
      <c r="V9" s="332"/>
      <c r="W9" s="332"/>
      <c r="X9" s="332"/>
      <c r="Y9" s="332"/>
      <c r="Z9" s="92" t="s">
        <v>150</v>
      </c>
      <c r="AA9" s="92" t="s">
        <v>150</v>
      </c>
      <c r="AB9" s="92" t="s">
        <v>151</v>
      </c>
      <c r="AC9" s="92" t="s">
        <v>151</v>
      </c>
      <c r="AD9" s="92" t="s">
        <v>150</v>
      </c>
      <c r="AE9" s="92" t="s">
        <v>150</v>
      </c>
      <c r="AF9" s="92" t="s">
        <v>151</v>
      </c>
      <c r="AG9" s="92" t="s">
        <v>151</v>
      </c>
      <c r="AH9" s="332"/>
      <c r="AI9" s="332"/>
    </row>
    <row r="10" spans="1:35" ht="12.9" x14ac:dyDescent="0.3">
      <c r="A10" s="95">
        <v>1</v>
      </c>
      <c r="B10" s="94">
        <v>2</v>
      </c>
      <c r="C10" s="94">
        <v>3</v>
      </c>
      <c r="D10" s="94">
        <v>4</v>
      </c>
      <c r="E10" s="94">
        <v>5</v>
      </c>
      <c r="F10" s="94">
        <v>6</v>
      </c>
      <c r="G10" s="94">
        <v>7</v>
      </c>
      <c r="H10" s="94">
        <v>8</v>
      </c>
      <c r="I10" s="94">
        <v>9</v>
      </c>
      <c r="J10" s="94">
        <v>10</v>
      </c>
      <c r="K10" s="94">
        <v>11</v>
      </c>
      <c r="L10" s="94">
        <v>12</v>
      </c>
      <c r="N10" s="95">
        <v>1</v>
      </c>
      <c r="O10" s="94">
        <v>2</v>
      </c>
      <c r="P10" s="141" t="s">
        <v>263</v>
      </c>
      <c r="Q10" s="141" t="s">
        <v>264</v>
      </c>
      <c r="R10" s="142" t="s">
        <v>265</v>
      </c>
      <c r="S10" s="142" t="s">
        <v>266</v>
      </c>
      <c r="T10" s="141" t="s">
        <v>267</v>
      </c>
      <c r="U10" s="141" t="s">
        <v>268</v>
      </c>
      <c r="V10" s="142" t="s">
        <v>269</v>
      </c>
      <c r="W10" s="142" t="s">
        <v>270</v>
      </c>
      <c r="X10" s="141" t="s">
        <v>271</v>
      </c>
      <c r="Y10" s="141" t="s">
        <v>272</v>
      </c>
      <c r="Z10" s="142" t="s">
        <v>273</v>
      </c>
      <c r="AA10" s="142" t="s">
        <v>274</v>
      </c>
      <c r="AB10" s="141" t="s">
        <v>275</v>
      </c>
      <c r="AC10" s="141" t="s">
        <v>276</v>
      </c>
      <c r="AD10" s="142" t="s">
        <v>277</v>
      </c>
      <c r="AE10" s="142" t="s">
        <v>278</v>
      </c>
      <c r="AF10" s="141" t="s">
        <v>279</v>
      </c>
      <c r="AG10" s="141" t="s">
        <v>280</v>
      </c>
      <c r="AH10" s="142" t="s">
        <v>281</v>
      </c>
      <c r="AI10" s="142" t="s">
        <v>282</v>
      </c>
    </row>
    <row r="11" spans="1:35" ht="15" customHeight="1" x14ac:dyDescent="0.3">
      <c r="A11" s="77" t="s">
        <v>152</v>
      </c>
      <c r="B11" s="94" t="s">
        <v>153</v>
      </c>
      <c r="C11" s="145" t="str">
        <f>IFERROR(('2300'!C11/'2400'!C11)*1000,"")</f>
        <v/>
      </c>
      <c r="D11" s="145" t="str">
        <f>IFERROR(('2300'!D11/'2400'!D11)*1000,"")</f>
        <v/>
      </c>
      <c r="E11" s="145" t="str">
        <f>IFERROR(('2300'!E11/'2400'!E11)*1000,"")</f>
        <v/>
      </c>
      <c r="F11" s="145" t="str">
        <f>IFERROR(('2300'!F11/'2400'!F11)*1000,"")</f>
        <v/>
      </c>
      <c r="G11" s="145" t="str">
        <f>IFERROR(('2300'!G11/'2400'!G11)*1000,"")</f>
        <v/>
      </c>
      <c r="H11" s="145" t="str">
        <f>IFERROR(('2300'!H11/'2400'!H11)*1000,"")</f>
        <v/>
      </c>
      <c r="I11" s="145" t="str">
        <f>IFERROR(('2300'!I11/'2400'!I11)*1000,"")</f>
        <v/>
      </c>
      <c r="J11" s="145" t="str">
        <f>IFERROR(('2300'!J11/'2400'!J11)*1000,"")</f>
        <v/>
      </c>
      <c r="K11" s="145" t="str">
        <f>IFERROR(('2300'!K11/'2400'!K11)*1000,"")</f>
        <v/>
      </c>
      <c r="L11" s="145" t="str">
        <f>IFERROR(('2300'!L11/'2400'!L11)*1000,"")</f>
        <v/>
      </c>
      <c r="N11" s="146" t="s">
        <v>152</v>
      </c>
      <c r="O11" s="94" t="s">
        <v>153</v>
      </c>
      <c r="P11" s="145">
        <v>0.01</v>
      </c>
      <c r="Q11" s="145">
        <v>0.2</v>
      </c>
      <c r="R11" s="145">
        <v>5.0000000000000001E-3</v>
      </c>
      <c r="S11" s="145">
        <v>0.15</v>
      </c>
      <c r="T11" s="145">
        <v>0.02</v>
      </c>
      <c r="U11" s="145">
        <v>5</v>
      </c>
      <c r="V11" s="145">
        <v>1</v>
      </c>
      <c r="W11" s="145">
        <v>10</v>
      </c>
      <c r="X11" s="145">
        <v>1</v>
      </c>
      <c r="Y11" s="145">
        <v>20</v>
      </c>
      <c r="Z11" s="145">
        <v>0.5</v>
      </c>
      <c r="AA11" s="145">
        <v>50</v>
      </c>
      <c r="AB11" s="145">
        <v>0.2</v>
      </c>
      <c r="AC11" s="145">
        <v>50</v>
      </c>
      <c r="AD11" s="145">
        <v>0.5</v>
      </c>
      <c r="AE11" s="145">
        <v>100</v>
      </c>
      <c r="AF11" s="145">
        <v>1</v>
      </c>
      <c r="AG11" s="145">
        <v>50</v>
      </c>
      <c r="AH11" s="145"/>
      <c r="AI11" s="145"/>
    </row>
    <row r="12" spans="1:35" ht="15" customHeight="1" x14ac:dyDescent="0.3">
      <c r="A12" s="77" t="s">
        <v>232</v>
      </c>
      <c r="B12" s="94" t="s">
        <v>155</v>
      </c>
      <c r="C12" s="145" t="str">
        <f>IFERROR(('2300'!C12/'2400'!C12)*1000,"")</f>
        <v/>
      </c>
      <c r="D12" s="145" t="str">
        <f>IFERROR(('2300'!D12/'2400'!D12)*1000,"")</f>
        <v/>
      </c>
      <c r="E12" s="145" t="str">
        <f>IFERROR(('2300'!E12/'2400'!E12)*1000,"")</f>
        <v/>
      </c>
      <c r="F12" s="145" t="str">
        <f>IFERROR(('2300'!F12/'2400'!F12)*1000,"")</f>
        <v/>
      </c>
      <c r="G12" s="145" t="str">
        <f>IFERROR(('2300'!G12/'2400'!G12)*1000,"")</f>
        <v/>
      </c>
      <c r="H12" s="145" t="s">
        <v>156</v>
      </c>
      <c r="I12" s="145" t="s">
        <v>156</v>
      </c>
      <c r="J12" s="145" t="s">
        <v>156</v>
      </c>
      <c r="K12" s="145" t="s">
        <v>156</v>
      </c>
      <c r="L12" s="145" t="str">
        <f>IFERROR(('2300'!L12/'2400'!L12)*1000,"")</f>
        <v/>
      </c>
      <c r="N12" s="146" t="s">
        <v>284</v>
      </c>
      <c r="O12" s="94" t="s">
        <v>155</v>
      </c>
      <c r="P12" s="145">
        <v>0.01</v>
      </c>
      <c r="Q12" s="145">
        <v>0.2</v>
      </c>
      <c r="R12" s="145">
        <v>5.0000000000000001E-3</v>
      </c>
      <c r="S12" s="145">
        <v>0.15</v>
      </c>
      <c r="T12" s="145">
        <v>0.02</v>
      </c>
      <c r="U12" s="145">
        <v>5</v>
      </c>
      <c r="V12" s="145">
        <v>0.1</v>
      </c>
      <c r="W12" s="145">
        <v>2</v>
      </c>
      <c r="X12" s="145" t="s">
        <v>199</v>
      </c>
      <c r="Y12" s="145" t="s">
        <v>199</v>
      </c>
      <c r="Z12" s="145" t="s">
        <v>156</v>
      </c>
      <c r="AA12" s="145" t="s">
        <v>156</v>
      </c>
      <c r="AB12" s="145" t="s">
        <v>156</v>
      </c>
      <c r="AC12" s="145" t="s">
        <v>156</v>
      </c>
      <c r="AD12" s="145" t="s">
        <v>156</v>
      </c>
      <c r="AE12" s="145" t="s">
        <v>156</v>
      </c>
      <c r="AF12" s="145" t="s">
        <v>156</v>
      </c>
      <c r="AG12" s="145" t="s">
        <v>156</v>
      </c>
      <c r="AH12" s="145"/>
      <c r="AI12" s="145"/>
    </row>
    <row r="13" spans="1:35" ht="15" customHeight="1" x14ac:dyDescent="0.3">
      <c r="A13" s="77" t="s">
        <v>157</v>
      </c>
      <c r="B13" s="94" t="s">
        <v>158</v>
      </c>
      <c r="C13" s="145" t="s">
        <v>156</v>
      </c>
      <c r="D13" s="145" t="s">
        <v>156</v>
      </c>
      <c r="E13" s="145" t="s">
        <v>156</v>
      </c>
      <c r="F13" s="145" t="str">
        <f>IFERROR(('2300'!F13/'2400'!F13)*1000,"")</f>
        <v/>
      </c>
      <c r="G13" s="145" t="str">
        <f>IFERROR(('2300'!G13/'2400'!G13)*1000,"")</f>
        <v/>
      </c>
      <c r="H13" s="145" t="str">
        <f>IFERROR(('2300'!H13/'2400'!H13)*1000,"")</f>
        <v/>
      </c>
      <c r="I13" s="145" t="s">
        <v>156</v>
      </c>
      <c r="J13" s="145" t="str">
        <f>IFERROR(('2300'!J13/'2400'!J13)*1000,"")</f>
        <v/>
      </c>
      <c r="K13" s="145" t="s">
        <v>156</v>
      </c>
      <c r="L13" s="145" t="str">
        <f>IFERROR(('2300'!L13/'2400'!L13)*1000,"")</f>
        <v/>
      </c>
      <c r="N13" s="146" t="s">
        <v>157</v>
      </c>
      <c r="O13" s="94" t="s">
        <v>158</v>
      </c>
      <c r="P13" s="145" t="s">
        <v>156</v>
      </c>
      <c r="Q13" s="145" t="s">
        <v>156</v>
      </c>
      <c r="R13" s="145" t="s">
        <v>156</v>
      </c>
      <c r="S13" s="145" t="s">
        <v>156</v>
      </c>
      <c r="T13" s="145" t="s">
        <v>156</v>
      </c>
      <c r="U13" s="145" t="s">
        <v>156</v>
      </c>
      <c r="V13" s="145">
        <v>1</v>
      </c>
      <c r="W13" s="145">
        <v>10</v>
      </c>
      <c r="X13" s="145">
        <v>1</v>
      </c>
      <c r="Y13" s="145">
        <v>30</v>
      </c>
      <c r="Z13" s="145">
        <v>0.5</v>
      </c>
      <c r="AA13" s="145">
        <v>50</v>
      </c>
      <c r="AB13" s="145" t="s">
        <v>156</v>
      </c>
      <c r="AC13" s="145" t="s">
        <v>156</v>
      </c>
      <c r="AD13" s="145">
        <v>0.5</v>
      </c>
      <c r="AE13" s="145">
        <v>100</v>
      </c>
      <c r="AF13" s="145" t="s">
        <v>156</v>
      </c>
      <c r="AG13" s="145" t="s">
        <v>156</v>
      </c>
      <c r="AH13" s="145"/>
      <c r="AI13" s="145"/>
    </row>
    <row r="14" spans="1:35" ht="15" customHeight="1" x14ac:dyDescent="0.3">
      <c r="A14" s="77" t="s">
        <v>233</v>
      </c>
      <c r="B14" s="94" t="s">
        <v>160</v>
      </c>
      <c r="C14" s="145" t="s">
        <v>156</v>
      </c>
      <c r="D14" s="145" t="s">
        <v>156</v>
      </c>
      <c r="E14" s="145" t="s">
        <v>156</v>
      </c>
      <c r="F14" s="145" t="str">
        <f>IFERROR(('2300'!F14/'2400'!F14)*1000,"")</f>
        <v/>
      </c>
      <c r="G14" s="145" t="str">
        <f>IFERROR(('2300'!G14/'2400'!G14)*1000,"")</f>
        <v/>
      </c>
      <c r="H14" s="145" t="str">
        <f>IFERROR(('2300'!H14/'2400'!H14)*1000,"")</f>
        <v/>
      </c>
      <c r="I14" s="145" t="s">
        <v>156</v>
      </c>
      <c r="J14" s="145" t="str">
        <f>IFERROR(('2300'!J14/'2400'!J14)*1000,"")</f>
        <v/>
      </c>
      <c r="K14" s="145" t="s">
        <v>156</v>
      </c>
      <c r="L14" s="145" t="str">
        <f>IFERROR(('2300'!L14/'2400'!L14)*1000,"")</f>
        <v/>
      </c>
      <c r="N14" s="146" t="s">
        <v>287</v>
      </c>
      <c r="O14" s="94" t="s">
        <v>160</v>
      </c>
      <c r="P14" s="145" t="s">
        <v>156</v>
      </c>
      <c r="Q14" s="145" t="s">
        <v>156</v>
      </c>
      <c r="R14" s="145" t="s">
        <v>156</v>
      </c>
      <c r="S14" s="145" t="s">
        <v>156</v>
      </c>
      <c r="T14" s="145" t="s">
        <v>156</v>
      </c>
      <c r="U14" s="145" t="s">
        <v>156</v>
      </c>
      <c r="V14" s="145">
        <v>1</v>
      </c>
      <c r="W14" s="145">
        <v>10</v>
      </c>
      <c r="X14" s="145">
        <v>1</v>
      </c>
      <c r="Y14" s="145">
        <v>30</v>
      </c>
      <c r="Z14" s="145">
        <v>0.5</v>
      </c>
      <c r="AA14" s="145">
        <v>50</v>
      </c>
      <c r="AB14" s="145" t="s">
        <v>156</v>
      </c>
      <c r="AC14" s="145" t="s">
        <v>156</v>
      </c>
      <c r="AD14" s="145">
        <v>0.5</v>
      </c>
      <c r="AE14" s="145">
        <v>100</v>
      </c>
      <c r="AF14" s="145" t="s">
        <v>156</v>
      </c>
      <c r="AG14" s="145" t="s">
        <v>156</v>
      </c>
      <c r="AH14" s="145"/>
      <c r="AI14" s="145"/>
    </row>
    <row r="15" spans="1:35" ht="15" customHeight="1" x14ac:dyDescent="0.3">
      <c r="A15" s="77" t="s">
        <v>161</v>
      </c>
      <c r="B15" s="94" t="s">
        <v>162</v>
      </c>
      <c r="C15" s="145" t="s">
        <v>156</v>
      </c>
      <c r="D15" s="145" t="s">
        <v>156</v>
      </c>
      <c r="E15" s="145" t="s">
        <v>156</v>
      </c>
      <c r="F15" s="145" t="str">
        <f>IFERROR(('2300'!F15/'2400'!F15)*1000,"")</f>
        <v/>
      </c>
      <c r="G15" s="145" t="str">
        <f>IFERROR(('2300'!G15/'2400'!G15)*1000,"")</f>
        <v/>
      </c>
      <c r="H15" s="145" t="str">
        <f>IFERROR(('2300'!H15/'2400'!H15)*1000,"")</f>
        <v/>
      </c>
      <c r="I15" s="145" t="s">
        <v>156</v>
      </c>
      <c r="J15" s="145" t="str">
        <f>IFERROR(('2300'!J15/'2400'!J15)*1000,"")</f>
        <v/>
      </c>
      <c r="K15" s="145" t="s">
        <v>156</v>
      </c>
      <c r="L15" s="145" t="str">
        <f>IFERROR(('2300'!L15/'2400'!L15)*1000,"")</f>
        <v/>
      </c>
      <c r="N15" s="146" t="s">
        <v>161</v>
      </c>
      <c r="O15" s="94" t="s">
        <v>162</v>
      </c>
      <c r="P15" s="145" t="s">
        <v>156</v>
      </c>
      <c r="Q15" s="145" t="s">
        <v>156</v>
      </c>
      <c r="R15" s="145" t="s">
        <v>156</v>
      </c>
      <c r="S15" s="145" t="s">
        <v>156</v>
      </c>
      <c r="T15" s="145" t="s">
        <v>156</v>
      </c>
      <c r="U15" s="145" t="s">
        <v>156</v>
      </c>
      <c r="V15" s="145">
        <v>1</v>
      </c>
      <c r="W15" s="145">
        <v>10</v>
      </c>
      <c r="X15" s="145">
        <v>1</v>
      </c>
      <c r="Y15" s="145">
        <v>30</v>
      </c>
      <c r="Z15" s="145">
        <v>0.5</v>
      </c>
      <c r="AA15" s="145">
        <v>50</v>
      </c>
      <c r="AB15" s="145" t="s">
        <v>156</v>
      </c>
      <c r="AC15" s="145" t="s">
        <v>156</v>
      </c>
      <c r="AD15" s="145">
        <v>0.5</v>
      </c>
      <c r="AE15" s="145">
        <v>100</v>
      </c>
      <c r="AF15" s="145" t="s">
        <v>156</v>
      </c>
      <c r="AG15" s="145" t="s">
        <v>156</v>
      </c>
      <c r="AH15" s="145"/>
      <c r="AI15" s="145"/>
    </row>
    <row r="16" spans="1:35" ht="15" customHeight="1" x14ac:dyDescent="0.3">
      <c r="A16" s="77" t="s">
        <v>163</v>
      </c>
      <c r="B16" s="94" t="s">
        <v>164</v>
      </c>
      <c r="C16" s="145" t="s">
        <v>156</v>
      </c>
      <c r="D16" s="145" t="s">
        <v>156</v>
      </c>
      <c r="E16" s="145" t="s">
        <v>156</v>
      </c>
      <c r="F16" s="145" t="str">
        <f>IFERROR(('2300'!F16/'2400'!F16)*1000,"")</f>
        <v/>
      </c>
      <c r="G16" s="145" t="str">
        <f>IFERROR(('2300'!G16/'2400'!G16)*1000,"")</f>
        <v/>
      </c>
      <c r="H16" s="145" t="str">
        <f>IFERROR(('2300'!H16/'2400'!H16)*1000,"")</f>
        <v/>
      </c>
      <c r="I16" s="145" t="s">
        <v>156</v>
      </c>
      <c r="J16" s="145" t="str">
        <f>IFERROR(('2300'!J16/'2400'!J16)*1000,"")</f>
        <v/>
      </c>
      <c r="K16" s="145" t="s">
        <v>156</v>
      </c>
      <c r="L16" s="145" t="str">
        <f>IFERROR(('2300'!L16/'2400'!L16)*1000,"")</f>
        <v/>
      </c>
      <c r="N16" s="146" t="s">
        <v>163</v>
      </c>
      <c r="O16" s="94" t="s">
        <v>164</v>
      </c>
      <c r="P16" s="145" t="s">
        <v>156</v>
      </c>
      <c r="Q16" s="145" t="s">
        <v>156</v>
      </c>
      <c r="R16" s="145" t="s">
        <v>156</v>
      </c>
      <c r="S16" s="145" t="s">
        <v>156</v>
      </c>
      <c r="T16" s="145" t="s">
        <v>156</v>
      </c>
      <c r="U16" s="145" t="s">
        <v>156</v>
      </c>
      <c r="V16" s="145">
        <v>1</v>
      </c>
      <c r="W16" s="145">
        <v>10</v>
      </c>
      <c r="X16" s="145">
        <v>1</v>
      </c>
      <c r="Y16" s="145">
        <v>30</v>
      </c>
      <c r="Z16" s="145">
        <v>0.5</v>
      </c>
      <c r="AA16" s="145">
        <v>50</v>
      </c>
      <c r="AB16" s="145" t="s">
        <v>156</v>
      </c>
      <c r="AC16" s="145" t="s">
        <v>156</v>
      </c>
      <c r="AD16" s="145">
        <v>0.5</v>
      </c>
      <c r="AE16" s="145">
        <v>100</v>
      </c>
      <c r="AF16" s="145" t="s">
        <v>156</v>
      </c>
      <c r="AG16" s="145" t="s">
        <v>156</v>
      </c>
      <c r="AH16" s="145"/>
      <c r="AI16" s="145"/>
    </row>
    <row r="17" spans="1:35" ht="15" customHeight="1" x14ac:dyDescent="0.3">
      <c r="A17" s="77" t="s">
        <v>165</v>
      </c>
      <c r="B17" s="94" t="s">
        <v>166</v>
      </c>
      <c r="C17" s="145" t="str">
        <f>IFERROR(('2300'!C17/'2400'!C17)*1000,"")</f>
        <v/>
      </c>
      <c r="D17" s="145" t="str">
        <f>IFERROR(('2300'!D17/'2400'!D17)*1000,"")</f>
        <v/>
      </c>
      <c r="E17" s="145" t="str">
        <f>IFERROR(('2300'!E17/'2400'!E17)*1000,"")</f>
        <v/>
      </c>
      <c r="F17" s="145" t="str">
        <f>IFERROR(('2300'!F17/'2400'!F17)*1000,"")</f>
        <v/>
      </c>
      <c r="G17" s="145" t="str">
        <f>IFERROR(('2300'!G17/'2400'!G17)*1000,"")</f>
        <v/>
      </c>
      <c r="H17" s="145" t="str">
        <f>IFERROR(('2300'!H17/'2400'!H17)*1000,"")</f>
        <v/>
      </c>
      <c r="I17" s="145" t="str">
        <f>IFERROR(('2300'!I17/'2400'!I17)*1000,"")</f>
        <v/>
      </c>
      <c r="J17" s="145" t="str">
        <f>IFERROR(('2300'!J17/'2400'!J17)*1000,"")</f>
        <v/>
      </c>
      <c r="K17" s="145" t="str">
        <f>IFERROR(('2300'!K17/'2400'!K17)*1000,"")</f>
        <v/>
      </c>
      <c r="L17" s="145" t="str">
        <f>IFERROR(('2300'!L17/'2400'!L17)*1000,"")</f>
        <v/>
      </c>
      <c r="N17" s="146" t="s">
        <v>165</v>
      </c>
      <c r="O17" s="94" t="s">
        <v>166</v>
      </c>
      <c r="P17" s="150">
        <v>1E-4</v>
      </c>
      <c r="Q17" s="145">
        <v>0.05</v>
      </c>
      <c r="R17" s="150">
        <v>1E-4</v>
      </c>
      <c r="S17" s="145">
        <v>0.05</v>
      </c>
      <c r="T17" s="145">
        <v>1E-3</v>
      </c>
      <c r="U17" s="145">
        <v>3</v>
      </c>
      <c r="V17" s="145">
        <v>0.01</v>
      </c>
      <c r="W17" s="145">
        <v>0.2</v>
      </c>
      <c r="X17" s="145">
        <v>0.01</v>
      </c>
      <c r="Y17" s="145">
        <v>10</v>
      </c>
      <c r="Z17" s="145">
        <v>0.1</v>
      </c>
      <c r="AA17" s="145">
        <v>50</v>
      </c>
      <c r="AB17" s="145">
        <v>0.1</v>
      </c>
      <c r="AC17" s="145">
        <v>50</v>
      </c>
      <c r="AD17" s="145">
        <v>0.1</v>
      </c>
      <c r="AE17" s="145">
        <v>100</v>
      </c>
      <c r="AF17" s="145">
        <v>0.2</v>
      </c>
      <c r="AG17" s="145">
        <v>50</v>
      </c>
      <c r="AH17" s="150">
        <v>1E-4</v>
      </c>
      <c r="AI17" s="145">
        <v>0.02</v>
      </c>
    </row>
    <row r="18" spans="1:35" ht="15" customHeight="1" x14ac:dyDescent="0.3">
      <c r="A18" s="77" t="s">
        <v>167</v>
      </c>
      <c r="B18" s="94" t="s">
        <v>168</v>
      </c>
      <c r="C18" s="145" t="str">
        <f>IFERROR(('2300'!C18/'2400'!C18)*1000,"")</f>
        <v/>
      </c>
      <c r="D18" s="145" t="str">
        <f>IFERROR(('2300'!D18/'2400'!D18)*1000,"")</f>
        <v/>
      </c>
      <c r="E18" s="145" t="str">
        <f>IFERROR(('2300'!E18/'2400'!E18)*1000,"")</f>
        <v/>
      </c>
      <c r="F18" s="145" t="str">
        <f>IFERROR(('2300'!F18/'2400'!F18)*1000,"")</f>
        <v/>
      </c>
      <c r="G18" s="145" t="str">
        <f>IFERROR(('2300'!G18/'2400'!G18)*1000,"")</f>
        <v/>
      </c>
      <c r="H18" s="145" t="str">
        <f>IFERROR(('2300'!H18/'2400'!H18)*1000,"")</f>
        <v/>
      </c>
      <c r="I18" s="145" t="str">
        <f>IFERROR(('2300'!I18/'2400'!I18)*1000,"")</f>
        <v/>
      </c>
      <c r="J18" s="145" t="str">
        <f>IFERROR(('2300'!J18/'2400'!J18)*1000,"")</f>
        <v/>
      </c>
      <c r="K18" s="145" t="str">
        <f>IFERROR(('2300'!K18/'2400'!K18)*1000,"")</f>
        <v/>
      </c>
      <c r="L18" s="145" t="str">
        <f>IFERROR(('2300'!L18/'2400'!L18)*1000,"")</f>
        <v/>
      </c>
      <c r="N18" s="146" t="s">
        <v>167</v>
      </c>
      <c r="O18" s="94" t="s">
        <v>168</v>
      </c>
      <c r="P18" s="150">
        <v>1E-4</v>
      </c>
      <c r="Q18" s="145">
        <v>0.05</v>
      </c>
      <c r="R18" s="150">
        <v>1E-4</v>
      </c>
      <c r="S18" s="145">
        <v>0.05</v>
      </c>
      <c r="T18" s="145">
        <v>1E-3</v>
      </c>
      <c r="U18" s="145">
        <v>5</v>
      </c>
      <c r="V18" s="145">
        <v>0.01</v>
      </c>
      <c r="W18" s="145">
        <v>0.2</v>
      </c>
      <c r="X18" s="145">
        <v>0.01</v>
      </c>
      <c r="Y18" s="145">
        <v>10</v>
      </c>
      <c r="Z18" s="145">
        <v>0.1</v>
      </c>
      <c r="AA18" s="145">
        <v>50</v>
      </c>
      <c r="AB18" s="145">
        <v>0.1</v>
      </c>
      <c r="AC18" s="145">
        <v>50</v>
      </c>
      <c r="AD18" s="145">
        <v>0.1</v>
      </c>
      <c r="AE18" s="145">
        <v>100</v>
      </c>
      <c r="AF18" s="145">
        <v>0.2</v>
      </c>
      <c r="AG18" s="145">
        <v>50</v>
      </c>
      <c r="AH18" s="150">
        <v>1E-4</v>
      </c>
      <c r="AI18" s="145">
        <v>0.02</v>
      </c>
    </row>
    <row r="19" spans="1:35" ht="15" customHeight="1" x14ac:dyDescent="0.3">
      <c r="A19" s="77" t="s">
        <v>169</v>
      </c>
      <c r="B19" s="94" t="s">
        <v>170</v>
      </c>
      <c r="C19" s="145" t="str">
        <f>IFERROR(('2300'!C19/'2400'!C19)*1000,"")</f>
        <v/>
      </c>
      <c r="D19" s="145" t="str">
        <f>IFERROR(('2300'!D19/'2400'!D19)*1000,"")</f>
        <v/>
      </c>
      <c r="E19" s="145" t="str">
        <f>IFERROR(('2300'!E19/'2400'!E19)*1000,"")</f>
        <v/>
      </c>
      <c r="F19" s="145" t="str">
        <f>IFERROR(('2300'!F19/'2400'!F19)*1000,"")</f>
        <v/>
      </c>
      <c r="G19" s="145" t="str">
        <f>IFERROR(('2300'!G19/'2400'!G19)*1000,"")</f>
        <v/>
      </c>
      <c r="H19" s="145" t="str">
        <f>IFERROR(('2300'!H19/'2400'!H19)*1000,"")</f>
        <v/>
      </c>
      <c r="I19" s="145" t="str">
        <f>IFERROR(('2300'!I19/'2400'!I19)*1000,"")</f>
        <v/>
      </c>
      <c r="J19" s="145" t="str">
        <f>IFERROR(('2300'!J19/'2400'!J19)*1000,"")</f>
        <v/>
      </c>
      <c r="K19" s="145" t="str">
        <f>IFERROR(('2300'!K19/'2400'!K19)*1000,"")</f>
        <v/>
      </c>
      <c r="L19" s="145" t="str">
        <f>IFERROR(('2300'!L19/'2400'!L19)*1000,"")</f>
        <v/>
      </c>
      <c r="N19" s="146" t="s">
        <v>169</v>
      </c>
      <c r="O19" s="94" t="s">
        <v>170</v>
      </c>
      <c r="P19" s="145">
        <v>0.01</v>
      </c>
      <c r="Q19" s="145">
        <v>0.2</v>
      </c>
      <c r="R19" s="145">
        <v>5.0000000000000001E-3</v>
      </c>
      <c r="S19" s="145">
        <v>0.15</v>
      </c>
      <c r="T19" s="145">
        <v>0.02</v>
      </c>
      <c r="U19" s="145">
        <v>5</v>
      </c>
      <c r="V19" s="145">
        <v>0.5</v>
      </c>
      <c r="W19" s="145">
        <v>5</v>
      </c>
      <c r="X19" s="145">
        <v>0.5</v>
      </c>
      <c r="Y19" s="145">
        <v>10</v>
      </c>
      <c r="Z19" s="145">
        <v>0.3</v>
      </c>
      <c r="AA19" s="145">
        <v>50</v>
      </c>
      <c r="AB19" s="145">
        <v>0.1</v>
      </c>
      <c r="AC19" s="145">
        <v>50</v>
      </c>
      <c r="AD19" s="145">
        <v>0.3</v>
      </c>
      <c r="AE19" s="145">
        <v>100</v>
      </c>
      <c r="AF19" s="145">
        <v>0.2</v>
      </c>
      <c r="AG19" s="145">
        <v>50</v>
      </c>
      <c r="AH19" s="145">
        <v>1E-3</v>
      </c>
      <c r="AI19" s="145">
        <v>0.1</v>
      </c>
    </row>
    <row r="20" spans="1:35" ht="15" customHeight="1" x14ac:dyDescent="0.3">
      <c r="A20" s="77" t="s">
        <v>171</v>
      </c>
      <c r="B20" s="94" t="s">
        <v>172</v>
      </c>
      <c r="C20" s="145" t="str">
        <f>IFERROR(('2300'!C20/'2400'!C20)*1000,"")</f>
        <v/>
      </c>
      <c r="D20" s="145" t="str">
        <f>IFERROR(('2300'!D20/'2400'!D20)*1000,"")</f>
        <v/>
      </c>
      <c r="E20" s="145" t="str">
        <f>IFERROR(('2300'!E20/'2400'!E20)*1000,"")</f>
        <v/>
      </c>
      <c r="F20" s="145" t="str">
        <f>IFERROR(('2300'!F20/'2400'!F20)*1000,"")</f>
        <v/>
      </c>
      <c r="G20" s="145" t="str">
        <f>IFERROR(('2300'!G20/'2400'!G20)*1000,"")</f>
        <v/>
      </c>
      <c r="H20" s="145" t="str">
        <f>IFERROR(('2300'!H20/'2400'!H20)*1000,"")</f>
        <v/>
      </c>
      <c r="I20" s="145" t="str">
        <f>IFERROR(('2300'!I20/'2400'!I20)*1000,"")</f>
        <v/>
      </c>
      <c r="J20" s="145" t="str">
        <f>IFERROR(('2300'!J20/'2400'!J20)*1000,"")</f>
        <v/>
      </c>
      <c r="K20" s="145" t="str">
        <f>IFERROR(('2300'!K20/'2400'!K20)*1000,"")</f>
        <v/>
      </c>
      <c r="L20" s="145" t="str">
        <f>IFERROR(('2300'!L20/'2400'!L20)*1000,"")</f>
        <v/>
      </c>
      <c r="N20" s="146" t="s">
        <v>171</v>
      </c>
      <c r="O20" s="94" t="s">
        <v>172</v>
      </c>
      <c r="P20" s="145">
        <v>0.02</v>
      </c>
      <c r="Q20" s="145">
        <v>0.5</v>
      </c>
      <c r="R20" s="145">
        <v>0.02</v>
      </c>
      <c r="S20" s="145">
        <v>0.3</v>
      </c>
      <c r="T20" s="145">
        <v>0.02</v>
      </c>
      <c r="U20" s="145">
        <v>5</v>
      </c>
      <c r="V20" s="145">
        <v>1.5</v>
      </c>
      <c r="W20" s="145">
        <v>20</v>
      </c>
      <c r="X20" s="145">
        <v>1.5</v>
      </c>
      <c r="Y20" s="145">
        <v>50</v>
      </c>
      <c r="Z20" s="145">
        <v>0.3</v>
      </c>
      <c r="AA20" s="145">
        <v>50</v>
      </c>
      <c r="AB20" s="145">
        <v>0.2</v>
      </c>
      <c r="AC20" s="145">
        <v>50</v>
      </c>
      <c r="AD20" s="145">
        <v>0.3</v>
      </c>
      <c r="AE20" s="145">
        <v>100</v>
      </c>
      <c r="AF20" s="145">
        <v>0.2</v>
      </c>
      <c r="AG20" s="145">
        <v>50</v>
      </c>
      <c r="AH20" s="145">
        <v>1E-3</v>
      </c>
      <c r="AI20" s="145">
        <v>0.1</v>
      </c>
    </row>
    <row r="21" spans="1:35" ht="15" customHeight="1" x14ac:dyDescent="0.3">
      <c r="A21" s="77" t="s">
        <v>173</v>
      </c>
      <c r="B21" s="94" t="s">
        <v>174</v>
      </c>
      <c r="C21" s="145" t="str">
        <f>IFERROR(('2300'!C21/'2400'!C21)*1000,"")</f>
        <v/>
      </c>
      <c r="D21" s="145" t="str">
        <f>IFERROR(('2300'!D21/'2400'!D21)*1000,"")</f>
        <v/>
      </c>
      <c r="E21" s="145" t="str">
        <f>IFERROR(('2300'!E21/'2400'!E21)*1000,"")</f>
        <v/>
      </c>
      <c r="F21" s="145" t="str">
        <f>IFERROR(('2300'!F21/'2400'!F21)*1000,"")</f>
        <v/>
      </c>
      <c r="G21" s="145" t="str">
        <f>IFERROR(('2300'!G21/'2400'!G21)*1000,"")</f>
        <v/>
      </c>
      <c r="H21" s="145" t="str">
        <f>IFERROR(('2300'!H21/'2400'!H21)*1000,"")</f>
        <v/>
      </c>
      <c r="I21" s="145" t="str">
        <f>IFERROR(('2300'!I21/'2400'!I21)*1000,"")</f>
        <v/>
      </c>
      <c r="J21" s="145" t="str">
        <f>IFERROR(('2300'!J21/'2400'!J21)*1000,"")</f>
        <v/>
      </c>
      <c r="K21" s="145" t="str">
        <f>IFERROR(('2300'!K21/'2400'!K21)*1000,"")</f>
        <v/>
      </c>
      <c r="L21" s="145" t="str">
        <f>IFERROR(('2300'!L21/'2400'!L21)*1000,"")</f>
        <v/>
      </c>
      <c r="N21" s="146" t="s">
        <v>173</v>
      </c>
      <c r="O21" s="94" t="s">
        <v>174</v>
      </c>
      <c r="P21" s="145">
        <v>0.03</v>
      </c>
      <c r="Q21" s="145">
        <v>1</v>
      </c>
      <c r="R21" s="145">
        <v>0.03</v>
      </c>
      <c r="S21" s="145">
        <v>0.4</v>
      </c>
      <c r="T21" s="145">
        <v>0.02</v>
      </c>
      <c r="U21" s="145">
        <v>5</v>
      </c>
      <c r="V21" s="145">
        <v>2</v>
      </c>
      <c r="W21" s="145">
        <v>20</v>
      </c>
      <c r="X21" s="145">
        <v>2</v>
      </c>
      <c r="Y21" s="145">
        <v>50</v>
      </c>
      <c r="Z21" s="145">
        <v>0.3</v>
      </c>
      <c r="AA21" s="145">
        <v>50</v>
      </c>
      <c r="AB21" s="145">
        <v>0.2</v>
      </c>
      <c r="AC21" s="145">
        <v>50</v>
      </c>
      <c r="AD21" s="145">
        <v>0.3</v>
      </c>
      <c r="AE21" s="145">
        <v>100</v>
      </c>
      <c r="AF21" s="145">
        <v>0.2</v>
      </c>
      <c r="AG21" s="145">
        <v>50</v>
      </c>
      <c r="AH21" s="145">
        <v>1E-3</v>
      </c>
      <c r="AI21" s="145">
        <v>0.2</v>
      </c>
    </row>
    <row r="22" spans="1:35" ht="15" customHeight="1" x14ac:dyDescent="0.3">
      <c r="A22" s="77" t="s">
        <v>175</v>
      </c>
      <c r="B22" s="94" t="s">
        <v>176</v>
      </c>
      <c r="C22" s="145" t="str">
        <f>IFERROR(('2300'!C22/'2400'!C22)*1000,"")</f>
        <v/>
      </c>
      <c r="D22" s="145" t="str">
        <f>IFERROR(('2300'!D22/'2400'!D22)*1000,"")</f>
        <v/>
      </c>
      <c r="E22" s="145" t="s">
        <v>156</v>
      </c>
      <c r="F22" s="145" t="str">
        <f>IFERROR(('2300'!F22/'2400'!F22)*1000,"")</f>
        <v/>
      </c>
      <c r="G22" s="145" t="str">
        <f>IFERROR(('2300'!G22/'2400'!G22)*1000,"")</f>
        <v/>
      </c>
      <c r="H22" s="145" t="str">
        <f>IFERROR(('2300'!H22/'2400'!H22)*1000,"")</f>
        <v/>
      </c>
      <c r="I22" s="145" t="str">
        <f>IFERROR(('2300'!I22/'2400'!I22)*1000,"")</f>
        <v/>
      </c>
      <c r="J22" s="145" t="str">
        <f>IFERROR(('2300'!J22/'2400'!J22)*1000,"")</f>
        <v/>
      </c>
      <c r="K22" s="145" t="str">
        <f>IFERROR(('2300'!K22/'2400'!K22)*1000,"")</f>
        <v/>
      </c>
      <c r="L22" s="145" t="str">
        <f>IFERROR(('2300'!L22/'2400'!L22)*1000,"")</f>
        <v/>
      </c>
      <c r="N22" s="146" t="s">
        <v>175</v>
      </c>
      <c r="O22" s="94" t="s">
        <v>176</v>
      </c>
      <c r="P22" s="145">
        <v>0.02</v>
      </c>
      <c r="Q22" s="145">
        <v>1</v>
      </c>
      <c r="R22" s="145">
        <v>0.02</v>
      </c>
      <c r="S22" s="145">
        <v>0.5</v>
      </c>
      <c r="T22" s="145" t="s">
        <v>156</v>
      </c>
      <c r="U22" s="145" t="s">
        <v>156</v>
      </c>
      <c r="V22" s="145">
        <v>1.5</v>
      </c>
      <c r="W22" s="145">
        <v>20</v>
      </c>
      <c r="X22" s="145">
        <v>1.5</v>
      </c>
      <c r="Y22" s="145">
        <v>50</v>
      </c>
      <c r="Z22" s="145">
        <v>0.5</v>
      </c>
      <c r="AA22" s="145">
        <v>50</v>
      </c>
      <c r="AB22" s="145">
        <v>0.5</v>
      </c>
      <c r="AC22" s="145">
        <v>50</v>
      </c>
      <c r="AD22" s="145">
        <v>0.5</v>
      </c>
      <c r="AE22" s="145">
        <v>100</v>
      </c>
      <c r="AF22" s="145">
        <v>1</v>
      </c>
      <c r="AG22" s="145">
        <v>50</v>
      </c>
      <c r="AH22" s="145"/>
      <c r="AI22" s="145"/>
    </row>
    <row r="23" spans="1:35" ht="15" customHeight="1" x14ac:dyDescent="0.3">
      <c r="A23" s="77" t="s">
        <v>177</v>
      </c>
      <c r="B23" s="94" t="s">
        <v>178</v>
      </c>
      <c r="C23" s="145" t="str">
        <f>IFERROR(('2300'!C23/'2400'!C23)*1000,"")</f>
        <v/>
      </c>
      <c r="D23" s="145" t="str">
        <f>IFERROR(('2300'!D23/'2400'!D23)*1000,"")</f>
        <v/>
      </c>
      <c r="E23" s="145" t="s">
        <v>156</v>
      </c>
      <c r="F23" s="145" t="str">
        <f>IFERROR(('2300'!F23/'2400'!F23)*1000,"")</f>
        <v/>
      </c>
      <c r="G23" s="145" t="str">
        <f>IFERROR(('2300'!G23/'2400'!G23)*1000,"")</f>
        <v/>
      </c>
      <c r="H23" s="145" t="str">
        <f>IFERROR(('2300'!H23/'2400'!H23)*1000,"")</f>
        <v/>
      </c>
      <c r="I23" s="145" t="str">
        <f>IFERROR(('2300'!I23/'2400'!I23)*1000,"")</f>
        <v/>
      </c>
      <c r="J23" s="145" t="str">
        <f>IFERROR(('2300'!J23/'2400'!J23)*1000,"")</f>
        <v/>
      </c>
      <c r="K23" s="145" t="str">
        <f>IFERROR(('2300'!K23/'2400'!K23)*1000,"")</f>
        <v/>
      </c>
      <c r="L23" s="145" t="str">
        <f>IFERROR(('2300'!L23/'2400'!L23)*1000,"")</f>
        <v/>
      </c>
      <c r="N23" s="146" t="s">
        <v>177</v>
      </c>
      <c r="O23" s="94" t="s">
        <v>178</v>
      </c>
      <c r="P23" s="145">
        <v>0.02</v>
      </c>
      <c r="Q23" s="145">
        <v>2</v>
      </c>
      <c r="R23" s="145">
        <v>0.02</v>
      </c>
      <c r="S23" s="145">
        <v>0.5</v>
      </c>
      <c r="T23" s="145" t="s">
        <v>156</v>
      </c>
      <c r="U23" s="145" t="s">
        <v>156</v>
      </c>
      <c r="V23" s="145">
        <v>1</v>
      </c>
      <c r="W23" s="145">
        <v>20</v>
      </c>
      <c r="X23" s="145">
        <v>1</v>
      </c>
      <c r="Y23" s="145">
        <v>30</v>
      </c>
      <c r="Z23" s="145">
        <v>0.3</v>
      </c>
      <c r="AA23" s="145">
        <v>50</v>
      </c>
      <c r="AB23" s="145">
        <v>0.2</v>
      </c>
      <c r="AC23" s="145">
        <v>50</v>
      </c>
      <c r="AD23" s="145">
        <v>0.3</v>
      </c>
      <c r="AE23" s="145">
        <v>100</v>
      </c>
      <c r="AF23" s="145">
        <v>0.5</v>
      </c>
      <c r="AG23" s="145">
        <v>50</v>
      </c>
      <c r="AH23" s="145">
        <v>1E-3</v>
      </c>
      <c r="AI23" s="145">
        <v>0.1</v>
      </c>
    </row>
    <row r="24" spans="1:35" ht="15" customHeight="1" x14ac:dyDescent="0.3">
      <c r="A24" s="77" t="s">
        <v>179</v>
      </c>
      <c r="B24" s="94" t="s">
        <v>180</v>
      </c>
      <c r="C24" s="145" t="str">
        <f>IFERROR(('2300'!C24/'2400'!C24)*1000,"")</f>
        <v/>
      </c>
      <c r="D24" s="145" t="str">
        <f>IFERROR(('2300'!D24/'2400'!D24)*1000,"")</f>
        <v/>
      </c>
      <c r="E24" s="145" t="s">
        <v>156</v>
      </c>
      <c r="F24" s="145" t="str">
        <f>IFERROR(('2300'!F24/'2400'!F24)*1000,"")</f>
        <v/>
      </c>
      <c r="G24" s="145" t="str">
        <f>IFERROR(('2300'!G24/'2400'!G24)*1000,"")</f>
        <v/>
      </c>
      <c r="H24" s="145" t="str">
        <f>IFERROR(('2300'!H24/'2400'!H24)*1000,"")</f>
        <v/>
      </c>
      <c r="I24" s="145" t="str">
        <f>IFERROR(('2300'!I24/'2400'!I24)*1000,"")</f>
        <v/>
      </c>
      <c r="J24" s="145" t="str">
        <f>IFERROR(('2300'!J24/'2400'!J24)*1000,"")</f>
        <v/>
      </c>
      <c r="K24" s="145" t="str">
        <f>IFERROR(('2300'!K24/'2400'!K24)*1000,"")</f>
        <v/>
      </c>
      <c r="L24" s="145" t="str">
        <f>IFERROR(('2300'!L24/'2400'!L24)*1000,"")</f>
        <v/>
      </c>
      <c r="N24" s="146" t="s">
        <v>179</v>
      </c>
      <c r="O24" s="94" t="s">
        <v>180</v>
      </c>
      <c r="P24" s="145">
        <v>0.01</v>
      </c>
      <c r="Q24" s="145">
        <v>0.25</v>
      </c>
      <c r="R24" s="145">
        <v>0.01</v>
      </c>
      <c r="S24" s="145">
        <v>0.2</v>
      </c>
      <c r="T24" s="145" t="s">
        <v>156</v>
      </c>
      <c r="U24" s="145" t="s">
        <v>156</v>
      </c>
      <c r="V24" s="145">
        <v>1.5</v>
      </c>
      <c r="W24" s="145">
        <v>10</v>
      </c>
      <c r="X24" s="145">
        <v>1.5</v>
      </c>
      <c r="Y24" s="145">
        <v>20</v>
      </c>
      <c r="Z24" s="145">
        <v>0.3</v>
      </c>
      <c r="AA24" s="145">
        <v>50</v>
      </c>
      <c r="AB24" s="145">
        <v>0.2</v>
      </c>
      <c r="AC24" s="145">
        <v>50</v>
      </c>
      <c r="AD24" s="145">
        <v>0.3</v>
      </c>
      <c r="AE24" s="145">
        <v>100</v>
      </c>
      <c r="AF24" s="145">
        <v>0.2</v>
      </c>
      <c r="AG24" s="145">
        <v>50</v>
      </c>
      <c r="AH24" s="145">
        <v>1E-3</v>
      </c>
      <c r="AI24" s="145">
        <v>0.1</v>
      </c>
    </row>
    <row r="25" spans="1:35" ht="15" customHeight="1" x14ac:dyDescent="0.3">
      <c r="A25" s="77" t="s">
        <v>181</v>
      </c>
      <c r="B25" s="94" t="s">
        <v>182</v>
      </c>
      <c r="C25" s="145" t="str">
        <f>IFERROR(('2300'!C25/'2400'!C25)*1000,"")</f>
        <v/>
      </c>
      <c r="D25" s="145" t="str">
        <f>IFERROR(('2300'!D25/'2400'!D25)*1000,"")</f>
        <v/>
      </c>
      <c r="E25" s="145" t="str">
        <f>IFERROR(('2300'!E25/'2400'!E25)*1000,"")</f>
        <v/>
      </c>
      <c r="F25" s="145" t="str">
        <f>IFERROR(('2300'!F25/'2400'!F25)*1000,"")</f>
        <v/>
      </c>
      <c r="G25" s="145" t="str">
        <f>IFERROR(('2300'!G25/'2400'!G25)*1000,"")</f>
        <v/>
      </c>
      <c r="H25" s="145" t="str">
        <f>IFERROR(('2300'!H25/'2400'!H25)*1000,"")</f>
        <v/>
      </c>
      <c r="I25" s="145" t="str">
        <f>IFERROR(('2300'!I25/'2400'!I25)*1000,"")</f>
        <v/>
      </c>
      <c r="J25" s="145" t="str">
        <f>IFERROR(('2300'!J25/'2400'!J25)*1000,"")</f>
        <v/>
      </c>
      <c r="K25" s="145" t="str">
        <f>IFERROR(('2300'!K25/'2400'!K25)*1000,"")</f>
        <v/>
      </c>
      <c r="L25" s="145" t="str">
        <f>IFERROR(('2300'!L25/'2400'!L25)*1000,"")</f>
        <v/>
      </c>
      <c r="N25" s="146" t="s">
        <v>181</v>
      </c>
      <c r="O25" s="94" t="s">
        <v>182</v>
      </c>
      <c r="P25" s="145">
        <v>0.02</v>
      </c>
      <c r="Q25" s="145">
        <v>0.9</v>
      </c>
      <c r="R25" s="145">
        <v>0.02</v>
      </c>
      <c r="S25" s="145">
        <v>0.3</v>
      </c>
      <c r="T25" s="145">
        <v>0.05</v>
      </c>
      <c r="U25" s="145">
        <v>5</v>
      </c>
      <c r="V25" s="145">
        <v>1.5</v>
      </c>
      <c r="W25" s="145">
        <v>20</v>
      </c>
      <c r="X25" s="145">
        <v>1.5</v>
      </c>
      <c r="Y25" s="145">
        <v>50</v>
      </c>
      <c r="Z25" s="145">
        <v>0.5</v>
      </c>
      <c r="AA25" s="145">
        <v>50</v>
      </c>
      <c r="AB25" s="145">
        <v>0.5</v>
      </c>
      <c r="AC25" s="145">
        <v>50</v>
      </c>
      <c r="AD25" s="145">
        <v>0.5</v>
      </c>
      <c r="AE25" s="145">
        <v>100</v>
      </c>
      <c r="AF25" s="145">
        <v>1</v>
      </c>
      <c r="AG25" s="145">
        <v>50</v>
      </c>
      <c r="AH25" s="145"/>
      <c r="AI25" s="145"/>
    </row>
    <row r="26" spans="1:35" ht="15" customHeight="1" x14ac:dyDescent="0.3">
      <c r="A26" s="77" t="s">
        <v>183</v>
      </c>
      <c r="B26" s="94" t="s">
        <v>184</v>
      </c>
      <c r="C26" s="145" t="s">
        <v>156</v>
      </c>
      <c r="D26" s="145" t="s">
        <v>156</v>
      </c>
      <c r="E26" s="145" t="str">
        <f>IFERROR(('2300'!E26/'2400'!E26)*1000,"")</f>
        <v/>
      </c>
      <c r="F26" s="145" t="str">
        <f>IFERROR(('2300'!F26/'2400'!F26)*1000,"")</f>
        <v/>
      </c>
      <c r="G26" s="145" t="str">
        <f>IFERROR(('2300'!G26/'2400'!G26)*1000,"")</f>
        <v/>
      </c>
      <c r="H26" s="145" t="str">
        <f>IFERROR(('2300'!H26/'2400'!H26)*1000,"")</f>
        <v/>
      </c>
      <c r="I26" s="145" t="str">
        <f>IFERROR(('2300'!I26/'2400'!I26)*1000,"")</f>
        <v/>
      </c>
      <c r="J26" s="145" t="str">
        <f>IFERROR(('2300'!J26/'2400'!J26)*1000,"")</f>
        <v/>
      </c>
      <c r="K26" s="145" t="str">
        <f>IFERROR(('2300'!K26/'2400'!K26)*1000,"")</f>
        <v/>
      </c>
      <c r="L26" s="145" t="str">
        <f>IFERROR(('2300'!L26/'2400'!L26)*1000,"")</f>
        <v/>
      </c>
      <c r="N26" s="146" t="s">
        <v>183</v>
      </c>
      <c r="O26" s="94" t="s">
        <v>184</v>
      </c>
      <c r="P26" s="145" t="s">
        <v>156</v>
      </c>
      <c r="Q26" s="145" t="s">
        <v>156</v>
      </c>
      <c r="R26" s="145" t="s">
        <v>156</v>
      </c>
      <c r="S26" s="145" t="s">
        <v>156</v>
      </c>
      <c r="T26" s="145">
        <v>0.03</v>
      </c>
      <c r="U26" s="145">
        <v>5</v>
      </c>
      <c r="V26" s="145">
        <v>1</v>
      </c>
      <c r="W26" s="145">
        <v>20</v>
      </c>
      <c r="X26" s="145">
        <v>1</v>
      </c>
      <c r="Y26" s="145">
        <v>50</v>
      </c>
      <c r="Z26" s="145">
        <v>0.5</v>
      </c>
      <c r="AA26" s="145">
        <v>50</v>
      </c>
      <c r="AB26" s="145">
        <v>0.2</v>
      </c>
      <c r="AC26" s="145">
        <v>50</v>
      </c>
      <c r="AD26" s="145">
        <v>0.5</v>
      </c>
      <c r="AE26" s="145">
        <v>100</v>
      </c>
      <c r="AF26" s="145">
        <v>0.5</v>
      </c>
      <c r="AG26" s="145">
        <v>50</v>
      </c>
      <c r="AH26" s="145"/>
      <c r="AI26" s="145"/>
    </row>
    <row r="27" spans="1:35" ht="15" customHeight="1" x14ac:dyDescent="0.3">
      <c r="A27" s="77" t="s">
        <v>185</v>
      </c>
      <c r="B27" s="94" t="s">
        <v>186</v>
      </c>
      <c r="C27" s="145" t="s">
        <v>156</v>
      </c>
      <c r="D27" s="145" t="s">
        <v>156</v>
      </c>
      <c r="E27" s="145" t="str">
        <f>IFERROR(('2300'!E27/'2400'!E27)*1000,"")</f>
        <v/>
      </c>
      <c r="F27" s="145" t="str">
        <f>IFERROR(('2300'!F27/'2400'!F27)*1000,"")</f>
        <v/>
      </c>
      <c r="G27" s="145" t="str">
        <f>IFERROR(('2300'!G27/'2400'!G27)*1000,"")</f>
        <v/>
      </c>
      <c r="H27" s="145" t="str">
        <f>IFERROR(('2300'!H27/'2400'!H27)*1000,"")</f>
        <v/>
      </c>
      <c r="I27" s="145" t="str">
        <f>IFERROR(('2300'!I27/'2400'!I27)*1000,"")</f>
        <v/>
      </c>
      <c r="J27" s="145" t="str">
        <f>IFERROR(('2300'!J27/'2400'!J27)*1000,"")</f>
        <v/>
      </c>
      <c r="K27" s="145" t="str">
        <f>IFERROR(('2300'!K27/'2400'!K27)*1000,"")</f>
        <v/>
      </c>
      <c r="L27" s="145" t="str">
        <f>IFERROR(('2300'!L27/'2400'!L27)*1000,"")</f>
        <v/>
      </c>
      <c r="N27" s="146" t="s">
        <v>185</v>
      </c>
      <c r="O27" s="94" t="s">
        <v>186</v>
      </c>
      <c r="P27" s="145" t="s">
        <v>156</v>
      </c>
      <c r="Q27" s="145" t="s">
        <v>156</v>
      </c>
      <c r="R27" s="145" t="s">
        <v>156</v>
      </c>
      <c r="S27" s="145" t="s">
        <v>156</v>
      </c>
      <c r="T27" s="145">
        <v>0.05</v>
      </c>
      <c r="U27" s="145">
        <v>5</v>
      </c>
      <c r="V27" s="145">
        <v>1.5</v>
      </c>
      <c r="W27" s="145">
        <v>20</v>
      </c>
      <c r="X27" s="145">
        <v>1.5</v>
      </c>
      <c r="Y27" s="145">
        <v>50</v>
      </c>
      <c r="Z27" s="145">
        <v>0.5</v>
      </c>
      <c r="AA27" s="145">
        <v>50</v>
      </c>
      <c r="AB27" s="145">
        <v>0.5</v>
      </c>
      <c r="AC27" s="145">
        <v>50</v>
      </c>
      <c r="AD27" s="145">
        <v>0.5</v>
      </c>
      <c r="AE27" s="145">
        <v>100</v>
      </c>
      <c r="AF27" s="145">
        <v>1</v>
      </c>
      <c r="AG27" s="145">
        <v>50</v>
      </c>
      <c r="AH27" s="145"/>
      <c r="AI27" s="145"/>
    </row>
    <row r="28" spans="1:35" ht="15" customHeight="1" x14ac:dyDescent="0.3">
      <c r="A28" s="77" t="s">
        <v>187</v>
      </c>
      <c r="B28" s="94" t="s">
        <v>188</v>
      </c>
      <c r="C28" s="145" t="str">
        <f>IFERROR(('2300'!C28/'2400'!C28)*1000,"")</f>
        <v/>
      </c>
      <c r="D28" s="145" t="str">
        <f>IFERROR(('2300'!D28/'2400'!D28)*1000,"")</f>
        <v/>
      </c>
      <c r="E28" s="145" t="str">
        <f>IFERROR(('2300'!E28/'2400'!E28)*1000,"")</f>
        <v/>
      </c>
      <c r="F28" s="145" t="str">
        <f>IFERROR(('2300'!F28/'2400'!F28)*1000,"")</f>
        <v/>
      </c>
      <c r="G28" s="145" t="str">
        <f>IFERROR(('2300'!G28/'2400'!G28)*1000,"")</f>
        <v/>
      </c>
      <c r="H28" s="145" t="str">
        <f>IFERROR(('2300'!H28/'2400'!H28)*1000,"")</f>
        <v/>
      </c>
      <c r="I28" s="145" t="str">
        <f>IFERROR(('2300'!I28/'2400'!I28)*1000,"")</f>
        <v/>
      </c>
      <c r="J28" s="145" t="str">
        <f>IFERROR(('2300'!J28/'2400'!J28)*1000,"")</f>
        <v/>
      </c>
      <c r="K28" s="145" t="str">
        <f>IFERROR(('2300'!K28/'2400'!K28)*1000,"")</f>
        <v/>
      </c>
      <c r="L28" s="145" t="str">
        <f>IFERROR(('2300'!L28/'2400'!L28)*1000,"")</f>
        <v/>
      </c>
      <c r="N28" s="146" t="s">
        <v>187</v>
      </c>
      <c r="O28" s="94" t="s">
        <v>188</v>
      </c>
      <c r="P28" s="145">
        <v>5.0000000000000001E-3</v>
      </c>
      <c r="Q28" s="145">
        <v>0.2</v>
      </c>
      <c r="R28" s="145">
        <v>3.0000000000000001E-3</v>
      </c>
      <c r="S28" s="145">
        <v>0.1</v>
      </c>
      <c r="T28" s="145">
        <v>0.02</v>
      </c>
      <c r="U28" s="145">
        <v>3</v>
      </c>
      <c r="V28" s="145">
        <v>0.03</v>
      </c>
      <c r="W28" s="145">
        <v>5</v>
      </c>
      <c r="X28" s="145">
        <v>0.3</v>
      </c>
      <c r="Y28" s="145">
        <v>20</v>
      </c>
      <c r="Z28" s="145">
        <v>0.2</v>
      </c>
      <c r="AA28" s="145">
        <v>50</v>
      </c>
      <c r="AB28" s="145">
        <v>0.1</v>
      </c>
      <c r="AC28" s="145">
        <v>50</v>
      </c>
      <c r="AD28" s="145">
        <v>0.2</v>
      </c>
      <c r="AE28" s="145">
        <v>100</v>
      </c>
      <c r="AF28" s="145">
        <v>0.2</v>
      </c>
      <c r="AG28" s="145">
        <v>50</v>
      </c>
      <c r="AH28" s="145">
        <v>1E-3</v>
      </c>
      <c r="AI28" s="145">
        <v>0.1</v>
      </c>
    </row>
    <row r="29" spans="1:35" ht="15" customHeight="1" x14ac:dyDescent="0.3">
      <c r="A29" s="77" t="s">
        <v>189</v>
      </c>
      <c r="B29" s="94" t="s">
        <v>190</v>
      </c>
      <c r="C29" s="151" t="str">
        <f>IFERROR(('2300'!C29/'2400'!C29)*1000,"")</f>
        <v/>
      </c>
      <c r="D29" s="151" t="str">
        <f>IFERROR(('2300'!D29/'2400'!D29)*1000,"")</f>
        <v/>
      </c>
      <c r="E29" s="151" t="s">
        <v>156</v>
      </c>
      <c r="F29" s="151" t="str">
        <f>IFERROR(('2300'!F29/'2400'!F29)*1000,"")</f>
        <v/>
      </c>
      <c r="G29" s="151" t="str">
        <f>IFERROR(('2300'!G32/'2400'!G29)*1000,"")</f>
        <v/>
      </c>
      <c r="H29" s="151" t="s">
        <v>156</v>
      </c>
      <c r="I29" s="151" t="s">
        <v>156</v>
      </c>
      <c r="J29" s="151" t="s">
        <v>156</v>
      </c>
      <c r="K29" s="151" t="s">
        <v>156</v>
      </c>
      <c r="L29" s="151" t="str">
        <f>IFERROR(('2300'!L29/'2400'!L29)*1000,"")</f>
        <v/>
      </c>
      <c r="N29" s="146" t="s">
        <v>189</v>
      </c>
      <c r="O29" s="94" t="s">
        <v>190</v>
      </c>
      <c r="P29" s="150">
        <v>1E-4</v>
      </c>
      <c r="Q29" s="145">
        <v>0.01</v>
      </c>
      <c r="R29" s="150">
        <v>1E-4</v>
      </c>
      <c r="S29" s="145">
        <v>0.01</v>
      </c>
      <c r="T29" s="145" t="s">
        <v>156</v>
      </c>
      <c r="U29" s="145" t="s">
        <v>156</v>
      </c>
      <c r="V29" s="145">
        <v>1E-3</v>
      </c>
      <c r="W29" s="145">
        <v>2</v>
      </c>
      <c r="X29" s="145">
        <v>1E-3</v>
      </c>
      <c r="Y29" s="145">
        <v>2</v>
      </c>
      <c r="Z29" s="145" t="s">
        <v>156</v>
      </c>
      <c r="AA29" s="145" t="s">
        <v>156</v>
      </c>
      <c r="AB29" s="145" t="s">
        <v>156</v>
      </c>
      <c r="AC29" s="145" t="s">
        <v>156</v>
      </c>
      <c r="AD29" s="145" t="s">
        <v>156</v>
      </c>
      <c r="AE29" s="145" t="s">
        <v>156</v>
      </c>
      <c r="AF29" s="145" t="s">
        <v>156</v>
      </c>
      <c r="AG29" s="145" t="s">
        <v>156</v>
      </c>
      <c r="AH29" s="145"/>
      <c r="AI29" s="145"/>
    </row>
    <row r="30" spans="1:35" ht="15" customHeight="1" x14ac:dyDescent="0.3">
      <c r="A30" s="77" t="s">
        <v>191</v>
      </c>
      <c r="B30" s="94" t="s">
        <v>192</v>
      </c>
      <c r="C30" s="145" t="str">
        <f>IFERROR(('2300'!C30/'2400'!C30)*1000,"")</f>
        <v/>
      </c>
      <c r="D30" s="145" t="str">
        <f>IFERROR(('2300'!D30/'2400'!D30)*1000,"")</f>
        <v/>
      </c>
      <c r="E30" s="145" t="str">
        <f>IFERROR(('2300'!E30/'2400'!E30)*1000,"")</f>
        <v/>
      </c>
      <c r="F30" s="145" t="str">
        <f>IFERROR(('2300'!F30/'2400'!F30)*1000,"")</f>
        <v/>
      </c>
      <c r="G30" s="145" t="str">
        <f>IFERROR(('2300'!G30/'2400'!G30)*1000,"")</f>
        <v/>
      </c>
      <c r="H30" s="145" t="str">
        <f>IFERROR(('2300'!H30/'2400'!H30)*1000,"")</f>
        <v/>
      </c>
      <c r="I30" s="145" t="str">
        <f>IFERROR(('2300'!I30/'2400'!I30)*1000,"")</f>
        <v/>
      </c>
      <c r="J30" s="145" t="str">
        <f>IFERROR(('2300'!J30/'2400'!J30)*1000,"")</f>
        <v/>
      </c>
      <c r="K30" s="145" t="str">
        <f>IFERROR(('2300'!K30/'2400'!K30)*1000,"")</f>
        <v/>
      </c>
      <c r="L30" s="145" t="str">
        <f>IFERROR(('2300'!L30/'2400'!L30)*1000,"")</f>
        <v/>
      </c>
      <c r="N30" s="146" t="s">
        <v>191</v>
      </c>
      <c r="O30" s="94" t="s">
        <v>192</v>
      </c>
      <c r="P30" s="145">
        <v>0.02</v>
      </c>
      <c r="Q30" s="145">
        <v>0.5</v>
      </c>
      <c r="R30" s="145">
        <v>0.02</v>
      </c>
      <c r="S30" s="145">
        <v>0.3</v>
      </c>
      <c r="T30" s="145">
        <v>0.05</v>
      </c>
      <c r="U30" s="145">
        <v>5</v>
      </c>
      <c r="V30" s="145">
        <v>1.5</v>
      </c>
      <c r="W30" s="145">
        <v>20</v>
      </c>
      <c r="X30" s="145">
        <v>1.5</v>
      </c>
      <c r="Y30" s="145">
        <v>50</v>
      </c>
      <c r="Z30" s="145">
        <v>0.5</v>
      </c>
      <c r="AA30" s="145">
        <v>50</v>
      </c>
      <c r="AB30" s="145">
        <v>0.2</v>
      </c>
      <c r="AC30" s="145">
        <v>50</v>
      </c>
      <c r="AD30" s="145">
        <v>0.5</v>
      </c>
      <c r="AE30" s="145">
        <v>100</v>
      </c>
      <c r="AF30" s="145">
        <v>1</v>
      </c>
      <c r="AG30" s="145">
        <v>50</v>
      </c>
      <c r="AH30" s="145"/>
      <c r="AI30" s="145"/>
    </row>
    <row r="31" spans="1:35" ht="15" customHeight="1" x14ac:dyDescent="0.3">
      <c r="A31" s="77" t="s">
        <v>193</v>
      </c>
      <c r="B31" s="94" t="s">
        <v>194</v>
      </c>
      <c r="C31" s="145" t="str">
        <f>IFERROR(('2300'!C31/'2400'!C31)*1000,"")</f>
        <v/>
      </c>
      <c r="D31" s="145" t="str">
        <f>IFERROR(('2300'!D31/'2400'!D31)*1000,"")</f>
        <v/>
      </c>
      <c r="E31" s="145" t="str">
        <f>IFERROR(('2300'!E31/'2400'!E31)*1000,"")</f>
        <v/>
      </c>
      <c r="F31" s="145" t="str">
        <f>IFERROR(('2300'!F31/'2400'!F31)*1000,"")</f>
        <v/>
      </c>
      <c r="G31" s="145" t="str">
        <f>IFERROR(('2300'!G31/'2400'!G31)*1000,"")</f>
        <v/>
      </c>
      <c r="H31" s="145" t="str">
        <f>IFERROR(('2300'!H31/'2400'!H31)*1000,"")</f>
        <v/>
      </c>
      <c r="I31" s="145" t="str">
        <f>IFERROR(('2300'!I31/'2400'!I31)*1000,"")</f>
        <v/>
      </c>
      <c r="J31" s="145" t="str">
        <f>IFERROR(('2300'!J31/'2400'!J31)*1000,"")</f>
        <v/>
      </c>
      <c r="K31" s="145" t="str">
        <f>IFERROR(('2300'!K31/'2400'!K31)*1000,"")</f>
        <v/>
      </c>
      <c r="L31" s="145" t="str">
        <f>IFERROR(('2300'!L31/'2400'!L31)*1000,"")</f>
        <v/>
      </c>
      <c r="N31" s="146" t="s">
        <v>193</v>
      </c>
      <c r="O31" s="94" t="s">
        <v>194</v>
      </c>
      <c r="P31" s="145">
        <v>0.03</v>
      </c>
      <c r="Q31" s="145">
        <v>0.3</v>
      </c>
      <c r="R31" s="145">
        <v>0.03</v>
      </c>
      <c r="S31" s="145">
        <v>0.2</v>
      </c>
      <c r="T31" s="145">
        <v>3.5000000000000003E-2</v>
      </c>
      <c r="U31" s="145">
        <v>3</v>
      </c>
      <c r="V31" s="145">
        <v>0.03</v>
      </c>
      <c r="W31" s="145">
        <v>1</v>
      </c>
      <c r="X31" s="145">
        <v>0.03</v>
      </c>
      <c r="Y31" s="145">
        <v>1</v>
      </c>
      <c r="Z31" s="145">
        <v>0.1</v>
      </c>
      <c r="AA31" s="145">
        <v>50</v>
      </c>
      <c r="AB31" s="145">
        <v>0.05</v>
      </c>
      <c r="AC31" s="145">
        <v>50</v>
      </c>
      <c r="AD31" s="145">
        <v>0.1</v>
      </c>
      <c r="AE31" s="145">
        <v>100</v>
      </c>
      <c r="AF31" s="145">
        <v>0.05</v>
      </c>
      <c r="AG31" s="145">
        <v>50</v>
      </c>
      <c r="AH31" s="145"/>
      <c r="AI31" s="145"/>
    </row>
    <row r="32" spans="1:35" ht="15" customHeight="1" x14ac:dyDescent="0.3">
      <c r="A32" s="77" t="s">
        <v>234</v>
      </c>
      <c r="B32" s="94" t="s">
        <v>196</v>
      </c>
      <c r="C32" s="145" t="str">
        <f>IFERROR(('2300'!C32/'2400'!C32)*1000,"")</f>
        <v/>
      </c>
      <c r="D32" s="145" t="str">
        <f>IFERROR(('2300'!D32/'2400'!D32)*1000,"")</f>
        <v/>
      </c>
      <c r="E32" s="145" t="s">
        <v>156</v>
      </c>
      <c r="F32" s="145" t="str">
        <f>IFERROR(('2300'!F32/'2400'!F32)*1000,"")</f>
        <v/>
      </c>
      <c r="G32" s="145" t="s">
        <v>156</v>
      </c>
      <c r="H32" s="145" t="s">
        <v>156</v>
      </c>
      <c r="I32" s="145" t="s">
        <v>156</v>
      </c>
      <c r="J32" s="145" t="s">
        <v>156</v>
      </c>
      <c r="K32" s="145" t="s">
        <v>156</v>
      </c>
      <c r="L32" s="145" t="str">
        <f>IFERROR(('2300'!L32/'2400'!L32)*1000,"")</f>
        <v/>
      </c>
      <c r="N32" s="146" t="s">
        <v>300</v>
      </c>
      <c r="O32" s="94" t="s">
        <v>196</v>
      </c>
      <c r="P32" s="145">
        <v>0.03</v>
      </c>
      <c r="Q32" s="145">
        <v>0.3</v>
      </c>
      <c r="R32" s="145">
        <v>0.03</v>
      </c>
      <c r="S32" s="145">
        <v>0.2</v>
      </c>
      <c r="T32" s="145" t="s">
        <v>156</v>
      </c>
      <c r="U32" s="145" t="s">
        <v>156</v>
      </c>
      <c r="V32" s="145">
        <v>0.03</v>
      </c>
      <c r="W32" s="145">
        <v>1</v>
      </c>
      <c r="X32" s="145" t="s">
        <v>199</v>
      </c>
      <c r="Y32" s="145" t="s">
        <v>199</v>
      </c>
      <c r="Z32" s="145" t="s">
        <v>156</v>
      </c>
      <c r="AA32" s="145" t="s">
        <v>156</v>
      </c>
      <c r="AB32" s="145" t="s">
        <v>156</v>
      </c>
      <c r="AC32" s="145" t="s">
        <v>156</v>
      </c>
      <c r="AD32" s="145" t="s">
        <v>156</v>
      </c>
      <c r="AE32" s="145" t="s">
        <v>156</v>
      </c>
      <c r="AF32" s="145" t="s">
        <v>156</v>
      </c>
      <c r="AG32" s="145" t="s">
        <v>156</v>
      </c>
      <c r="AH32" s="145"/>
      <c r="AI32" s="145"/>
    </row>
    <row r="33" spans="1:35" ht="15" customHeight="1" x14ac:dyDescent="0.3">
      <c r="A33" s="77" t="s">
        <v>197</v>
      </c>
      <c r="B33" s="94" t="s">
        <v>198</v>
      </c>
      <c r="C33" s="145" t="s">
        <v>199</v>
      </c>
      <c r="D33" s="145" t="s">
        <v>199</v>
      </c>
      <c r="E33" s="145" t="s">
        <v>199</v>
      </c>
      <c r="F33" s="145" t="str">
        <f>IFERROR(('2300'!F33/'2400'!F33)*1000,"")</f>
        <v/>
      </c>
      <c r="G33" s="145" t="str">
        <f>IFERROR(('2300'!G33/'2400'!G33)*1000,"")</f>
        <v/>
      </c>
      <c r="H33" s="145" t="s">
        <v>199</v>
      </c>
      <c r="I33" s="145" t="s">
        <v>199</v>
      </c>
      <c r="J33" s="145" t="s">
        <v>199</v>
      </c>
      <c r="K33" s="145" t="s">
        <v>199</v>
      </c>
      <c r="L33" s="145" t="str">
        <f>IFERROR(('2300'!L33/'2400'!L33)*1000,"")</f>
        <v/>
      </c>
      <c r="N33" s="146" t="s">
        <v>197</v>
      </c>
      <c r="O33" s="94" t="s">
        <v>198</v>
      </c>
      <c r="P33" s="145" t="s">
        <v>199</v>
      </c>
      <c r="Q33" s="145" t="s">
        <v>199</v>
      </c>
      <c r="R33" s="145" t="s">
        <v>199</v>
      </c>
      <c r="S33" s="145" t="s">
        <v>199</v>
      </c>
      <c r="T33" s="145" t="s">
        <v>199</v>
      </c>
      <c r="U33" s="145" t="s">
        <v>199</v>
      </c>
      <c r="V33" s="145">
        <v>2</v>
      </c>
      <c r="W33" s="145">
        <v>30</v>
      </c>
      <c r="X33" s="145">
        <v>2</v>
      </c>
      <c r="Y33" s="145">
        <v>60</v>
      </c>
      <c r="Z33" s="145" t="s">
        <v>199</v>
      </c>
      <c r="AA33" s="145" t="s">
        <v>199</v>
      </c>
      <c r="AB33" s="145" t="s">
        <v>199</v>
      </c>
      <c r="AC33" s="145" t="s">
        <v>199</v>
      </c>
      <c r="AD33" s="145" t="s">
        <v>199</v>
      </c>
      <c r="AE33" s="145" t="s">
        <v>199</v>
      </c>
      <c r="AF33" s="145" t="s">
        <v>199</v>
      </c>
      <c r="AG33" s="145" t="s">
        <v>199</v>
      </c>
      <c r="AH33" s="145"/>
      <c r="AI33" s="145"/>
    </row>
    <row r="34" spans="1:35" ht="15" customHeight="1" x14ac:dyDescent="0.3">
      <c r="A34" s="77" t="s">
        <v>200</v>
      </c>
      <c r="B34" s="94" t="s">
        <v>201</v>
      </c>
      <c r="C34" s="145" t="s">
        <v>199</v>
      </c>
      <c r="D34" s="145" t="s">
        <v>199</v>
      </c>
      <c r="E34" s="145" t="s">
        <v>199</v>
      </c>
      <c r="F34" s="145" t="str">
        <f>IFERROR(('2300'!F34/'2400'!F34)*1000,"")</f>
        <v/>
      </c>
      <c r="G34" s="145" t="str">
        <f>IFERROR(('2300'!G34/'2400'!G34)*1000,"")</f>
        <v/>
      </c>
      <c r="H34" s="145" t="s">
        <v>199</v>
      </c>
      <c r="I34" s="145" t="s">
        <v>199</v>
      </c>
      <c r="J34" s="145" t="s">
        <v>199</v>
      </c>
      <c r="K34" s="145" t="s">
        <v>199</v>
      </c>
      <c r="L34" s="145" t="str">
        <f>IFERROR(('2300'!L34/'2400'!L34)*1000,"")</f>
        <v/>
      </c>
      <c r="N34" s="146" t="s">
        <v>200</v>
      </c>
      <c r="O34" s="94" t="s">
        <v>201</v>
      </c>
      <c r="P34" s="145" t="s">
        <v>199</v>
      </c>
      <c r="Q34" s="145" t="s">
        <v>199</v>
      </c>
      <c r="R34" s="145" t="s">
        <v>199</v>
      </c>
      <c r="S34" s="145" t="s">
        <v>199</v>
      </c>
      <c r="T34" s="145" t="s">
        <v>199</v>
      </c>
      <c r="U34" s="145" t="s">
        <v>199</v>
      </c>
      <c r="V34" s="145">
        <v>2</v>
      </c>
      <c r="W34" s="145">
        <v>40</v>
      </c>
      <c r="X34" s="145">
        <v>2</v>
      </c>
      <c r="Y34" s="145">
        <v>80</v>
      </c>
      <c r="Z34" s="145" t="s">
        <v>199</v>
      </c>
      <c r="AA34" s="145" t="s">
        <v>199</v>
      </c>
      <c r="AB34" s="145" t="s">
        <v>199</v>
      </c>
      <c r="AC34" s="145" t="s">
        <v>199</v>
      </c>
      <c r="AD34" s="145" t="s">
        <v>199</v>
      </c>
      <c r="AE34" s="145" t="s">
        <v>199</v>
      </c>
      <c r="AF34" s="145" t="s">
        <v>199</v>
      </c>
      <c r="AG34" s="145" t="s">
        <v>199</v>
      </c>
      <c r="AH34" s="145"/>
      <c r="AI34" s="145"/>
    </row>
    <row r="35" spans="1:35" ht="15" customHeight="1" x14ac:dyDescent="0.3">
      <c r="A35" s="77" t="s">
        <v>202</v>
      </c>
      <c r="B35" s="94" t="s">
        <v>203</v>
      </c>
      <c r="C35" s="145" t="s">
        <v>199</v>
      </c>
      <c r="D35" s="145" t="s">
        <v>199</v>
      </c>
      <c r="E35" s="145" t="s">
        <v>199</v>
      </c>
      <c r="F35" s="145" t="str">
        <f>IFERROR(('2300'!F35/'2400'!F35)*1000,"")</f>
        <v/>
      </c>
      <c r="G35" s="145" t="str">
        <f>IFERROR(('2300'!G35/'2400'!G35)*1000,"")</f>
        <v/>
      </c>
      <c r="H35" s="145" t="s">
        <v>199</v>
      </c>
      <c r="I35" s="145" t="s">
        <v>199</v>
      </c>
      <c r="J35" s="145" t="s">
        <v>199</v>
      </c>
      <c r="K35" s="145" t="s">
        <v>199</v>
      </c>
      <c r="L35" s="145" t="str">
        <f>IFERROR(('2300'!L35/'2400'!L35)*1000,"")</f>
        <v/>
      </c>
      <c r="N35" s="146" t="s">
        <v>202</v>
      </c>
      <c r="O35" s="94" t="s">
        <v>203</v>
      </c>
      <c r="P35" s="145" t="s">
        <v>199</v>
      </c>
      <c r="Q35" s="145" t="s">
        <v>199</v>
      </c>
      <c r="R35" s="145" t="s">
        <v>199</v>
      </c>
      <c r="S35" s="145" t="s">
        <v>199</v>
      </c>
      <c r="T35" s="145" t="s">
        <v>199</v>
      </c>
      <c r="U35" s="145" t="s">
        <v>199</v>
      </c>
      <c r="V35" s="145">
        <v>2</v>
      </c>
      <c r="W35" s="145">
        <v>30</v>
      </c>
      <c r="X35" s="145">
        <v>2</v>
      </c>
      <c r="Y35" s="145">
        <v>60</v>
      </c>
      <c r="Z35" s="145" t="s">
        <v>199</v>
      </c>
      <c r="AA35" s="145" t="s">
        <v>199</v>
      </c>
      <c r="AB35" s="145" t="s">
        <v>199</v>
      </c>
      <c r="AC35" s="145" t="s">
        <v>199</v>
      </c>
      <c r="AD35" s="145" t="s">
        <v>199</v>
      </c>
      <c r="AE35" s="145" t="s">
        <v>199</v>
      </c>
      <c r="AF35" s="145" t="s">
        <v>199</v>
      </c>
      <c r="AG35" s="145" t="s">
        <v>199</v>
      </c>
      <c r="AH35" s="145"/>
      <c r="AI35" s="145"/>
    </row>
    <row r="36" spans="1:35" ht="15" customHeight="1" x14ac:dyDescent="0.3">
      <c r="A36" s="77" t="s">
        <v>49</v>
      </c>
      <c r="B36" s="94" t="s">
        <v>204</v>
      </c>
      <c r="C36" s="145" t="str">
        <f>IFERROR(('2300'!C36/'2400'!C36)*1000,"")</f>
        <v/>
      </c>
      <c r="D36" s="145" t="str">
        <f>IFERROR(('2300'!D36/'2400'!D36)*1000,"")</f>
        <v/>
      </c>
      <c r="E36" s="145" t="str">
        <f>IFERROR(('2300'!E36/'2400'!E36)*1000,"")</f>
        <v/>
      </c>
      <c r="F36" s="145" t="str">
        <f>IFERROR(('2300'!F36/'2400'!F36)*1000,"")</f>
        <v/>
      </c>
      <c r="G36" s="145" t="str">
        <f>IFERROR(('2300'!G36/'2400'!G36)*1000,"")</f>
        <v/>
      </c>
      <c r="H36" s="145" t="str">
        <f>IFERROR(('2300'!H36/'2400'!H36)*1000,"")</f>
        <v/>
      </c>
      <c r="I36" s="145" t="str">
        <f>IFERROR(('2300'!I36/'2400'!I36)*1000,"")</f>
        <v/>
      </c>
      <c r="J36" s="145" t="str">
        <f>IFERROR(('2300'!J36/'2400'!J36)*1000,"")</f>
        <v/>
      </c>
      <c r="K36" s="145" t="str">
        <f>IFERROR(('2300'!K36/'2400'!K36)*1000,"")</f>
        <v/>
      </c>
      <c r="L36" s="145" t="str">
        <f>IFERROR(('2300'!L36/'2400'!L36)*1000,"")</f>
        <v/>
      </c>
      <c r="N36" s="146" t="s">
        <v>49</v>
      </c>
      <c r="O36" s="94" t="s">
        <v>204</v>
      </c>
      <c r="P36" s="145">
        <v>1E-3</v>
      </c>
      <c r="Q36" s="145">
        <v>1</v>
      </c>
      <c r="R36" s="145">
        <v>1E-3</v>
      </c>
      <c r="S36" s="145">
        <v>1</v>
      </c>
      <c r="T36" s="145">
        <v>1E-3</v>
      </c>
      <c r="U36" s="145">
        <v>5</v>
      </c>
      <c r="V36" s="145">
        <v>0.1</v>
      </c>
      <c r="W36" s="145">
        <v>20</v>
      </c>
      <c r="X36" s="145">
        <v>0.1</v>
      </c>
      <c r="Y36" s="145">
        <v>50</v>
      </c>
      <c r="Z36" s="145">
        <v>0.05</v>
      </c>
      <c r="AA36" s="145">
        <v>50</v>
      </c>
      <c r="AB36" s="145">
        <v>0.05</v>
      </c>
      <c r="AC36" s="145">
        <v>50</v>
      </c>
      <c r="AD36" s="145">
        <v>0.05</v>
      </c>
      <c r="AE36" s="145">
        <v>100</v>
      </c>
      <c r="AF36" s="145">
        <v>0.1</v>
      </c>
      <c r="AG36" s="145">
        <v>50</v>
      </c>
      <c r="AH36" s="150">
        <v>1E-4</v>
      </c>
      <c r="AI36" s="145">
        <v>0.3</v>
      </c>
    </row>
    <row r="37" spans="1:35" ht="16" customHeight="1" x14ac:dyDescent="0.3"/>
    <row r="38" spans="1:35" s="1" customFormat="1" ht="15.45" x14ac:dyDescent="0.3">
      <c r="B38" s="152"/>
      <c r="C38" s="354" t="s">
        <v>301</v>
      </c>
      <c r="D38" s="354"/>
      <c r="E38" s="354"/>
      <c r="F38" s="354"/>
      <c r="G38" s="354"/>
      <c r="H38" s="354"/>
      <c r="I38" s="354"/>
      <c r="J38" s="354"/>
      <c r="K38" s="354"/>
      <c r="L38" s="354"/>
    </row>
    <row r="39" spans="1:35" ht="23.05" customHeight="1" x14ac:dyDescent="0.3">
      <c r="C39" s="354"/>
      <c r="D39" s="354"/>
      <c r="E39" s="354"/>
      <c r="F39" s="354"/>
      <c r="G39" s="354"/>
      <c r="H39" s="354"/>
      <c r="I39" s="354"/>
      <c r="J39" s="354"/>
      <c r="K39" s="354"/>
      <c r="L39" s="354"/>
    </row>
    <row r="40" spans="1:35" ht="43" customHeight="1" x14ac:dyDescent="0.3">
      <c r="C40" s="354"/>
      <c r="D40" s="354"/>
      <c r="E40" s="354"/>
      <c r="F40" s="354"/>
      <c r="G40" s="354"/>
      <c r="H40" s="354"/>
      <c r="I40" s="354"/>
      <c r="J40" s="354"/>
      <c r="K40" s="354"/>
      <c r="L40" s="354"/>
    </row>
  </sheetData>
  <sheetProtection password="8914" sheet="1" objects="1" scenarios="1"/>
  <mergeCells count="35">
    <mergeCell ref="A6:A9"/>
    <mergeCell ref="B6:B9"/>
    <mergeCell ref="C6:L6"/>
    <mergeCell ref="C7:D7"/>
    <mergeCell ref="E7:E9"/>
    <mergeCell ref="F7:G7"/>
    <mergeCell ref="H7:K7"/>
    <mergeCell ref="L7:L9"/>
    <mergeCell ref="C8:C9"/>
    <mergeCell ref="D8:D9"/>
    <mergeCell ref="F8:F9"/>
    <mergeCell ref="G8:G9"/>
    <mergeCell ref="H8:I8"/>
    <mergeCell ref="AD8:AG8"/>
    <mergeCell ref="N6:N9"/>
    <mergeCell ref="O6:O9"/>
    <mergeCell ref="P6:AI6"/>
    <mergeCell ref="P7:S7"/>
    <mergeCell ref="T7:T9"/>
    <mergeCell ref="U7:U9"/>
    <mergeCell ref="V7:Y7"/>
    <mergeCell ref="Z7:AG7"/>
    <mergeCell ref="AH7:AH9"/>
    <mergeCell ref="AI7:AI9"/>
    <mergeCell ref="P8:P9"/>
    <mergeCell ref="Q8:Q9"/>
    <mergeCell ref="R8:R9"/>
    <mergeCell ref="W8:W9"/>
    <mergeCell ref="X8:X9"/>
    <mergeCell ref="C38:L40"/>
    <mergeCell ref="Z8:AC8"/>
    <mergeCell ref="S8:S9"/>
    <mergeCell ref="J8:K8"/>
    <mergeCell ref="V8:V9"/>
    <mergeCell ref="Y8:Y9"/>
  </mergeCells>
  <conditionalFormatting sqref="C11:L36">
    <cfRule type="expression" dxfId="21" priority="1" stopIfTrue="1">
      <formula>AND((SUM(КолвоПроцедурДети,КоллективныеДозыДети)-MAX(КолвоПроцедурДети,КоллективныеДозыДети))=0,КоллективныеДозыДети&lt;&gt;КолвоПроцедурДети)</formula>
    </cfRule>
  </conditionalFormatting>
  <conditionalFormatting sqref="C11:L36">
    <cfRule type="containsBlanks" dxfId="20" priority="2" stopIfTrue="1">
      <formula>LEN(TRIM(C11))=0</formula>
    </cfRule>
  </conditionalFormatting>
  <conditionalFormatting sqref="D11:D36">
    <cfRule type="expression" dxfId="19" priority="4" stopIfTrue="1">
      <formula>OR($D11&lt;$R11,$D11&gt;$S11)</formula>
    </cfRule>
  </conditionalFormatting>
  <conditionalFormatting sqref="C11:C36">
    <cfRule type="expression" dxfId="18" priority="3" stopIfTrue="1">
      <formula>OR($C11&lt;$P11,$C11&gt;$Q11)</formula>
    </cfRule>
  </conditionalFormatting>
  <conditionalFormatting sqref="E11:E36">
    <cfRule type="expression" dxfId="17" priority="5" stopIfTrue="1">
      <formula>OR($E11&lt;$T11,$E11&gt;$U11)</formula>
    </cfRule>
  </conditionalFormatting>
  <conditionalFormatting sqref="F11:F36">
    <cfRule type="expression" dxfId="16" priority="6" stopIfTrue="1">
      <formula>OR($F11&lt;$V11,$F11&gt;$W11)</formula>
    </cfRule>
  </conditionalFormatting>
  <conditionalFormatting sqref="G11:G31 G33:G36">
    <cfRule type="expression" dxfId="15" priority="7" stopIfTrue="1">
      <formula>OR($G11&lt;$X11,$G11&gt;$Y11)</formula>
    </cfRule>
  </conditionalFormatting>
  <conditionalFormatting sqref="H11:H36">
    <cfRule type="expression" dxfId="14" priority="8" stopIfTrue="1">
      <formula>OR($H11&lt;$Z11,$H11&gt;$AA11)</formula>
    </cfRule>
  </conditionalFormatting>
  <conditionalFormatting sqref="I11:I36">
    <cfRule type="expression" dxfId="13" priority="9" stopIfTrue="1">
      <formula>OR($I11&lt;$AB11,$I11&gt;$AC11)</formula>
    </cfRule>
  </conditionalFormatting>
  <conditionalFormatting sqref="J11:J36">
    <cfRule type="expression" dxfId="12" priority="10" stopIfTrue="1">
      <formula>OR($J11&lt;$AD11,$J11&gt;$AE11)</formula>
    </cfRule>
  </conditionalFormatting>
  <conditionalFormatting sqref="K11:K36">
    <cfRule type="expression" dxfId="11" priority="11" stopIfTrue="1">
      <formula>OR($K11&lt;$AF11,$K11&gt;$AG11)</formula>
    </cfRule>
  </conditionalFormatting>
  <conditionalFormatting sqref="L11:L36">
    <cfRule type="expression" dxfId="10" priority="12" stopIfTrue="1">
      <formula>OR($L11&lt;$AH11,$L11&gt;$AI11)</formula>
    </cfRule>
  </conditionalFormatting>
  <pageMargins left="0.7" right="0.7" top="0.75" bottom="0.75" header="0.3" footer="0.3"/>
  <pageSetup paperSize="9" scale="82" firstPageNumber="2147483648"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4">
    <tabColor rgb="FF00B050"/>
    <pageSetUpPr fitToPage="1"/>
  </sheetPr>
  <dimension ref="A1:CU43"/>
  <sheetViews>
    <sheetView showGridLines="0" topLeftCell="A3" zoomScale="85" zoomScaleNormal="85" workbookViewId="0">
      <selection activeCell="A3" sqref="A3:K3"/>
    </sheetView>
  </sheetViews>
  <sheetFormatPr defaultColWidth="8" defaultRowHeight="12.9" x14ac:dyDescent="0.35"/>
  <cols>
    <col min="1" max="1" width="35.15234375" style="159" customWidth="1"/>
    <col min="2" max="2" width="7" style="159" customWidth="1"/>
    <col min="3" max="3" width="20.4609375" style="159" customWidth="1"/>
    <col min="4" max="5" width="16.07421875" style="159" customWidth="1"/>
    <col min="6" max="6" width="16.53515625" style="159" customWidth="1"/>
    <col min="7" max="7" width="19.84375" style="159" customWidth="1"/>
    <col min="8" max="9" width="17.921875" style="159" customWidth="1"/>
    <col min="10" max="10" width="15.69140625" style="159" customWidth="1"/>
    <col min="11" max="11" width="15.07421875" style="159" customWidth="1"/>
    <col min="12" max="13" width="8.921875" style="159" customWidth="1"/>
    <col min="14" max="16384" width="8" style="159"/>
  </cols>
  <sheetData>
    <row r="1" spans="1:99" ht="15" hidden="1" customHeight="1" x14ac:dyDescent="0.35">
      <c r="A1" s="320"/>
      <c r="B1" s="320"/>
      <c r="C1" s="320"/>
      <c r="D1" s="320"/>
      <c r="E1" s="320"/>
      <c r="F1" s="320"/>
      <c r="G1" s="320"/>
      <c r="H1" s="320"/>
      <c r="I1" s="320"/>
      <c r="J1" s="320"/>
      <c r="K1" s="320"/>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c r="BQ1" s="89"/>
      <c r="BR1" s="89"/>
      <c r="BS1" s="89"/>
      <c r="BT1" s="89"/>
      <c r="BU1" s="89"/>
      <c r="BV1" s="89"/>
      <c r="BW1" s="89"/>
      <c r="BX1" s="89"/>
      <c r="BY1" s="89"/>
      <c r="BZ1" s="89"/>
      <c r="CA1" s="89"/>
      <c r="CB1" s="89"/>
      <c r="CC1" s="89"/>
      <c r="CD1" s="89"/>
      <c r="CE1" s="89"/>
      <c r="CF1" s="89"/>
      <c r="CG1" s="89"/>
      <c r="CH1" s="89"/>
      <c r="CI1" s="89"/>
      <c r="CJ1" s="89"/>
      <c r="CK1" s="89"/>
      <c r="CL1" s="89"/>
      <c r="CM1" s="89"/>
      <c r="CN1" s="89"/>
      <c r="CO1" s="89"/>
      <c r="CP1" s="89"/>
      <c r="CQ1" s="89"/>
      <c r="CR1" s="89"/>
      <c r="CS1" s="89"/>
      <c r="CT1" s="89"/>
      <c r="CU1" s="89"/>
    </row>
    <row r="2" spans="1:99" ht="15" hidden="1" customHeight="1" x14ac:dyDescent="0.35">
      <c r="A2" s="68"/>
      <c r="B2" s="68"/>
      <c r="C2" s="68"/>
      <c r="D2" s="68"/>
      <c r="E2" s="68"/>
      <c r="F2" s="68"/>
      <c r="G2" s="68"/>
      <c r="H2" s="68"/>
      <c r="I2" s="68"/>
      <c r="J2" s="68"/>
      <c r="K2" s="68"/>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c r="CE2" s="89"/>
      <c r="CF2" s="89"/>
      <c r="CG2" s="89"/>
      <c r="CH2" s="89"/>
      <c r="CI2" s="89"/>
      <c r="CJ2" s="89"/>
      <c r="CK2" s="89"/>
      <c r="CL2" s="89"/>
      <c r="CM2" s="89"/>
      <c r="CN2" s="89"/>
      <c r="CO2" s="89"/>
      <c r="CP2" s="89"/>
      <c r="CQ2" s="89"/>
      <c r="CR2" s="89"/>
      <c r="CS2" s="89"/>
      <c r="CT2" s="89"/>
      <c r="CU2" s="89"/>
    </row>
    <row r="3" spans="1:99" ht="15" customHeight="1" x14ac:dyDescent="0.35">
      <c r="A3" s="320" t="s">
        <v>306</v>
      </c>
      <c r="B3" s="320"/>
      <c r="C3" s="320"/>
      <c r="D3" s="320"/>
      <c r="E3" s="320"/>
      <c r="F3" s="320"/>
      <c r="G3" s="320"/>
      <c r="H3" s="320"/>
      <c r="I3" s="320"/>
      <c r="J3" s="320"/>
      <c r="K3" s="320"/>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row>
    <row r="4" spans="1:99" ht="7.75" customHeight="1" x14ac:dyDescent="0.35">
      <c r="A4" s="68"/>
      <c r="B4" s="68"/>
      <c r="C4" s="68"/>
      <c r="D4" s="68"/>
      <c r="E4" s="68"/>
      <c r="F4" s="68"/>
      <c r="G4" s="68"/>
      <c r="H4" s="68"/>
      <c r="I4" s="68"/>
      <c r="J4" s="68"/>
      <c r="K4" s="68"/>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c r="CB4" s="89"/>
      <c r="CC4" s="89"/>
      <c r="CD4" s="89"/>
      <c r="CE4" s="89"/>
      <c r="CF4" s="89"/>
      <c r="CG4" s="89"/>
      <c r="CH4" s="89"/>
      <c r="CI4" s="89"/>
      <c r="CJ4" s="89"/>
      <c r="CK4" s="89"/>
      <c r="CL4" s="89"/>
      <c r="CM4" s="89"/>
      <c r="CN4" s="89"/>
      <c r="CO4" s="89"/>
      <c r="CP4" s="89"/>
      <c r="CQ4" s="89"/>
      <c r="CR4" s="89"/>
      <c r="CS4" s="89"/>
      <c r="CT4" s="89"/>
      <c r="CU4" s="89"/>
    </row>
    <row r="5" spans="1:99" s="66" customFormat="1" ht="15" x14ac:dyDescent="0.35">
      <c r="A5" s="320" t="s">
        <v>307</v>
      </c>
      <c r="B5" s="320"/>
      <c r="C5" s="320"/>
      <c r="D5" s="320"/>
      <c r="E5" s="320"/>
      <c r="F5" s="320"/>
      <c r="G5" s="320"/>
      <c r="H5" s="320"/>
      <c r="I5" s="320"/>
      <c r="J5" s="320"/>
      <c r="K5" s="320"/>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c r="CB5" s="89"/>
      <c r="CC5" s="89"/>
      <c r="CD5" s="89"/>
      <c r="CE5" s="89"/>
      <c r="CF5" s="89"/>
      <c r="CG5" s="89"/>
      <c r="CH5" s="89"/>
      <c r="CI5" s="89"/>
      <c r="CJ5" s="89"/>
      <c r="CK5" s="89"/>
      <c r="CL5" s="89"/>
      <c r="CM5" s="89"/>
      <c r="CN5" s="89"/>
      <c r="CO5" s="89"/>
      <c r="CP5" s="89"/>
      <c r="CQ5" s="89"/>
      <c r="CR5" s="89"/>
      <c r="CS5" s="89"/>
      <c r="CT5" s="89"/>
      <c r="CU5" s="89"/>
    </row>
    <row r="6" spans="1:99" s="66" customFormat="1" ht="15" x14ac:dyDescent="0.35">
      <c r="A6" s="320" t="s">
        <v>308</v>
      </c>
      <c r="B6" s="320"/>
      <c r="C6" s="320"/>
      <c r="D6" s="320"/>
      <c r="E6" s="320"/>
      <c r="F6" s="320"/>
      <c r="G6" s="320"/>
      <c r="H6" s="320"/>
      <c r="I6" s="320"/>
      <c r="J6" s="320"/>
      <c r="K6" s="320"/>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c r="CB6" s="89"/>
      <c r="CC6" s="89"/>
      <c r="CD6" s="89"/>
      <c r="CE6" s="89"/>
      <c r="CF6" s="89"/>
      <c r="CG6" s="89"/>
      <c r="CH6" s="89"/>
      <c r="CI6" s="89"/>
      <c r="CJ6" s="89"/>
      <c r="CK6" s="89"/>
      <c r="CL6" s="89"/>
      <c r="CM6" s="89"/>
      <c r="CN6" s="89"/>
      <c r="CO6" s="89"/>
      <c r="CP6" s="89"/>
      <c r="CQ6" s="89"/>
      <c r="CR6" s="89"/>
      <c r="CS6" s="89"/>
      <c r="CT6" s="89"/>
      <c r="CU6" s="89"/>
    </row>
    <row r="7" spans="1:99" s="160" customFormat="1" x14ac:dyDescent="0.3">
      <c r="A7" s="161" t="s">
        <v>309</v>
      </c>
      <c r="B7" s="162"/>
      <c r="C7" s="162"/>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M7" s="162"/>
      <c r="AN7" s="162"/>
      <c r="AO7" s="162"/>
      <c r="AP7" s="162"/>
      <c r="AQ7" s="162"/>
      <c r="AR7" s="162"/>
      <c r="AS7" s="162"/>
      <c r="AT7" s="162"/>
      <c r="AU7" s="162"/>
      <c r="AV7" s="162"/>
      <c r="AW7" s="162"/>
      <c r="AX7" s="162"/>
      <c r="AY7" s="162"/>
      <c r="AZ7" s="162"/>
      <c r="BA7" s="162"/>
      <c r="BB7" s="162"/>
      <c r="BC7" s="162"/>
      <c r="BD7" s="162"/>
      <c r="BE7" s="162"/>
      <c r="BF7" s="162"/>
      <c r="BG7" s="162"/>
      <c r="BH7" s="162"/>
      <c r="BI7" s="162"/>
      <c r="BJ7" s="162"/>
      <c r="BK7" s="162"/>
      <c r="BL7" s="162"/>
      <c r="BM7" s="162"/>
      <c r="BN7" s="162"/>
      <c r="BO7" s="162"/>
      <c r="BP7" s="162"/>
      <c r="BQ7" s="162"/>
      <c r="BR7" s="162"/>
      <c r="BS7" s="162"/>
      <c r="BT7" s="162"/>
      <c r="BU7" s="162"/>
      <c r="BV7" s="162"/>
      <c r="BW7" s="162"/>
      <c r="BX7" s="162"/>
      <c r="BY7" s="162"/>
      <c r="BZ7" s="162"/>
      <c r="CA7" s="162"/>
      <c r="CB7" s="162"/>
      <c r="CC7" s="162"/>
      <c r="CD7" s="162"/>
      <c r="CE7" s="162"/>
      <c r="CF7" s="162"/>
      <c r="CG7" s="162"/>
      <c r="CH7" s="162"/>
      <c r="CI7" s="162"/>
      <c r="CJ7" s="162"/>
      <c r="CK7" s="162"/>
      <c r="CL7" s="163"/>
      <c r="CU7" s="163"/>
    </row>
    <row r="8" spans="1:99" ht="65.05" customHeight="1" x14ac:dyDescent="0.35">
      <c r="A8" s="330" t="s">
        <v>310</v>
      </c>
      <c r="B8" s="330" t="s">
        <v>368</v>
      </c>
      <c r="C8" s="333" t="s">
        <v>311</v>
      </c>
      <c r="D8" s="334"/>
      <c r="E8" s="335"/>
      <c r="F8" s="330" t="s">
        <v>312</v>
      </c>
      <c r="G8" s="333" t="s">
        <v>313</v>
      </c>
      <c r="H8" s="334"/>
      <c r="I8" s="335"/>
      <c r="J8" s="330" t="s">
        <v>314</v>
      </c>
      <c r="K8" s="330" t="s">
        <v>315</v>
      </c>
    </row>
    <row r="9" spans="1:99" ht="26.15" customHeight="1" x14ac:dyDescent="0.35">
      <c r="A9" s="332"/>
      <c r="B9" s="332"/>
      <c r="C9" s="139" t="s">
        <v>316</v>
      </c>
      <c r="D9" s="139" t="s">
        <v>317</v>
      </c>
      <c r="E9" s="139" t="s">
        <v>318</v>
      </c>
      <c r="F9" s="332"/>
      <c r="G9" s="139" t="s">
        <v>316</v>
      </c>
      <c r="H9" s="139" t="s">
        <v>317</v>
      </c>
      <c r="I9" s="139" t="s">
        <v>318</v>
      </c>
      <c r="J9" s="332"/>
      <c r="K9" s="332"/>
    </row>
    <row r="10" spans="1:99" ht="15" customHeight="1" x14ac:dyDescent="0.35">
      <c r="A10" s="95">
        <v>1</v>
      </c>
      <c r="B10" s="93">
        <v>2</v>
      </c>
      <c r="C10" s="93">
        <v>3</v>
      </c>
      <c r="D10" s="93">
        <v>4</v>
      </c>
      <c r="E10" s="93">
        <v>5</v>
      </c>
      <c r="F10" s="93">
        <v>6</v>
      </c>
      <c r="G10" s="93">
        <v>7</v>
      </c>
      <c r="H10" s="93">
        <v>8</v>
      </c>
      <c r="I10" s="93">
        <v>9</v>
      </c>
      <c r="J10" s="93">
        <v>10</v>
      </c>
      <c r="K10" s="93">
        <v>11</v>
      </c>
    </row>
    <row r="11" spans="1:99" ht="15" customHeight="1" x14ac:dyDescent="0.35">
      <c r="A11" s="147" t="s">
        <v>319</v>
      </c>
      <c r="B11" s="94" t="s">
        <v>153</v>
      </c>
      <c r="C11" s="164"/>
      <c r="D11" s="164"/>
      <c r="E11" s="164"/>
      <c r="F11" s="165">
        <f t="shared" ref="F11:F29" si="0">SUM(C11:E11)</f>
        <v>0</v>
      </c>
      <c r="G11" s="166"/>
      <c r="H11" s="166"/>
      <c r="I11" s="166"/>
      <c r="J11" s="167">
        <f t="shared" ref="J11:J29" si="1">SUM(G11:I11)</f>
        <v>0</v>
      </c>
      <c r="K11" s="168" t="str">
        <f t="shared" ref="K11:K30" si="2">IFERROR((J11/F11)*1000,"")</f>
        <v/>
      </c>
    </row>
    <row r="12" spans="1:99" ht="15" customHeight="1" x14ac:dyDescent="0.35">
      <c r="A12" s="147" t="s">
        <v>320</v>
      </c>
      <c r="B12" s="94" t="s">
        <v>155</v>
      </c>
      <c r="C12" s="164"/>
      <c r="D12" s="164"/>
      <c r="E12" s="164"/>
      <c r="F12" s="165">
        <f t="shared" si="0"/>
        <v>0</v>
      </c>
      <c r="G12" s="166"/>
      <c r="H12" s="166"/>
      <c r="I12" s="166"/>
      <c r="J12" s="167">
        <f t="shared" si="1"/>
        <v>0</v>
      </c>
      <c r="K12" s="168" t="str">
        <f t="shared" si="2"/>
        <v/>
      </c>
    </row>
    <row r="13" spans="1:99" ht="15" customHeight="1" x14ac:dyDescent="0.35">
      <c r="A13" s="147" t="s">
        <v>321</v>
      </c>
      <c r="B13" s="94" t="s">
        <v>158</v>
      </c>
      <c r="C13" s="164"/>
      <c r="D13" s="164"/>
      <c r="E13" s="164"/>
      <c r="F13" s="165">
        <f t="shared" si="0"/>
        <v>0</v>
      </c>
      <c r="G13" s="166"/>
      <c r="H13" s="166"/>
      <c r="I13" s="166"/>
      <c r="J13" s="167">
        <f t="shared" si="1"/>
        <v>0</v>
      </c>
      <c r="K13" s="168" t="str">
        <f t="shared" si="2"/>
        <v/>
      </c>
    </row>
    <row r="14" spans="1:99" ht="15" customHeight="1" x14ac:dyDescent="0.35">
      <c r="A14" s="147" t="s">
        <v>322</v>
      </c>
      <c r="B14" s="94" t="s">
        <v>160</v>
      </c>
      <c r="C14" s="164"/>
      <c r="D14" s="164"/>
      <c r="E14" s="164"/>
      <c r="F14" s="165">
        <f t="shared" si="0"/>
        <v>0</v>
      </c>
      <c r="G14" s="166"/>
      <c r="H14" s="166"/>
      <c r="I14" s="166"/>
      <c r="J14" s="167">
        <f t="shared" si="1"/>
        <v>0</v>
      </c>
      <c r="K14" s="168" t="str">
        <f t="shared" si="2"/>
        <v/>
      </c>
    </row>
    <row r="15" spans="1:99" ht="15" customHeight="1" x14ac:dyDescent="0.35">
      <c r="A15" s="147" t="s">
        <v>323</v>
      </c>
      <c r="B15" s="94" t="s">
        <v>162</v>
      </c>
      <c r="C15" s="164"/>
      <c r="D15" s="164"/>
      <c r="E15" s="164"/>
      <c r="F15" s="165">
        <f t="shared" si="0"/>
        <v>0</v>
      </c>
      <c r="G15" s="166"/>
      <c r="H15" s="166"/>
      <c r="I15" s="166"/>
      <c r="J15" s="167">
        <f t="shared" si="1"/>
        <v>0</v>
      </c>
      <c r="K15" s="168" t="str">
        <f t="shared" si="2"/>
        <v/>
      </c>
    </row>
    <row r="16" spans="1:99" ht="15" customHeight="1" x14ac:dyDescent="0.35">
      <c r="A16" s="147" t="s">
        <v>324</v>
      </c>
      <c r="B16" s="94" t="s">
        <v>164</v>
      </c>
      <c r="C16" s="164"/>
      <c r="D16" s="164"/>
      <c r="E16" s="164"/>
      <c r="F16" s="165">
        <f t="shared" si="0"/>
        <v>0</v>
      </c>
      <c r="G16" s="166"/>
      <c r="H16" s="166"/>
      <c r="I16" s="166"/>
      <c r="J16" s="167">
        <f t="shared" si="1"/>
        <v>0</v>
      </c>
      <c r="K16" s="168" t="str">
        <f t="shared" si="2"/>
        <v/>
      </c>
    </row>
    <row r="17" spans="1:11" ht="15" customHeight="1" x14ac:dyDescent="0.35">
      <c r="A17" s="147" t="s">
        <v>325</v>
      </c>
      <c r="B17" s="94" t="s">
        <v>166</v>
      </c>
      <c r="C17" s="164"/>
      <c r="D17" s="164"/>
      <c r="E17" s="164"/>
      <c r="F17" s="165">
        <f t="shared" si="0"/>
        <v>0</v>
      </c>
      <c r="G17" s="166"/>
      <c r="H17" s="166"/>
      <c r="I17" s="166"/>
      <c r="J17" s="167">
        <f t="shared" si="1"/>
        <v>0</v>
      </c>
      <c r="K17" s="168" t="str">
        <f t="shared" si="2"/>
        <v/>
      </c>
    </row>
    <row r="18" spans="1:11" ht="15" customHeight="1" x14ac:dyDescent="0.35">
      <c r="A18" s="147" t="s">
        <v>326</v>
      </c>
      <c r="B18" s="94" t="s">
        <v>168</v>
      </c>
      <c r="C18" s="164"/>
      <c r="D18" s="164"/>
      <c r="E18" s="164"/>
      <c r="F18" s="165">
        <f t="shared" si="0"/>
        <v>0</v>
      </c>
      <c r="G18" s="166"/>
      <c r="H18" s="166"/>
      <c r="I18" s="166"/>
      <c r="J18" s="167">
        <f t="shared" si="1"/>
        <v>0</v>
      </c>
      <c r="K18" s="168" t="str">
        <f t="shared" si="2"/>
        <v/>
      </c>
    </row>
    <row r="19" spans="1:11" ht="15" customHeight="1" x14ac:dyDescent="0.35">
      <c r="A19" s="147" t="s">
        <v>327</v>
      </c>
      <c r="B19" s="94" t="s">
        <v>170</v>
      </c>
      <c r="C19" s="164"/>
      <c r="D19" s="164"/>
      <c r="E19" s="164"/>
      <c r="F19" s="165">
        <f t="shared" si="0"/>
        <v>0</v>
      </c>
      <c r="G19" s="166"/>
      <c r="H19" s="166"/>
      <c r="I19" s="166"/>
      <c r="J19" s="167">
        <f t="shared" si="1"/>
        <v>0</v>
      </c>
      <c r="K19" s="168" t="str">
        <f t="shared" si="2"/>
        <v/>
      </c>
    </row>
    <row r="20" spans="1:11" ht="15" customHeight="1" x14ac:dyDescent="0.35">
      <c r="A20" s="147" t="s">
        <v>157</v>
      </c>
      <c r="B20" s="94" t="s">
        <v>172</v>
      </c>
      <c r="C20" s="164"/>
      <c r="D20" s="164"/>
      <c r="E20" s="164"/>
      <c r="F20" s="165">
        <f t="shared" si="0"/>
        <v>0</v>
      </c>
      <c r="G20" s="166"/>
      <c r="H20" s="166"/>
      <c r="I20" s="166"/>
      <c r="J20" s="167">
        <f t="shared" si="1"/>
        <v>0</v>
      </c>
      <c r="K20" s="168" t="str">
        <f t="shared" si="2"/>
        <v/>
      </c>
    </row>
    <row r="21" spans="1:11" ht="15" customHeight="1" x14ac:dyDescent="0.35">
      <c r="A21" s="147" t="s">
        <v>328</v>
      </c>
      <c r="B21" s="94" t="s">
        <v>174</v>
      </c>
      <c r="C21" s="164"/>
      <c r="D21" s="164"/>
      <c r="E21" s="164"/>
      <c r="F21" s="165">
        <f t="shared" si="0"/>
        <v>0</v>
      </c>
      <c r="G21" s="166"/>
      <c r="H21" s="166"/>
      <c r="I21" s="166"/>
      <c r="J21" s="167">
        <f t="shared" si="1"/>
        <v>0</v>
      </c>
      <c r="K21" s="168" t="str">
        <f t="shared" si="2"/>
        <v/>
      </c>
    </row>
    <row r="22" spans="1:11" ht="15" customHeight="1" x14ac:dyDescent="0.35">
      <c r="A22" s="147" t="s">
        <v>329</v>
      </c>
      <c r="B22" s="94" t="s">
        <v>176</v>
      </c>
      <c r="C22" s="164"/>
      <c r="D22" s="164"/>
      <c r="E22" s="164"/>
      <c r="F22" s="165">
        <f t="shared" si="0"/>
        <v>0</v>
      </c>
      <c r="G22" s="166"/>
      <c r="H22" s="166"/>
      <c r="I22" s="166"/>
      <c r="J22" s="167">
        <f t="shared" si="1"/>
        <v>0</v>
      </c>
      <c r="K22" s="168" t="str">
        <f t="shared" si="2"/>
        <v/>
      </c>
    </row>
    <row r="23" spans="1:11" ht="15" customHeight="1" x14ac:dyDescent="0.35">
      <c r="A23" s="147" t="s">
        <v>330</v>
      </c>
      <c r="B23" s="94" t="s">
        <v>178</v>
      </c>
      <c r="C23" s="164"/>
      <c r="D23" s="164"/>
      <c r="E23" s="164"/>
      <c r="F23" s="165">
        <f t="shared" si="0"/>
        <v>0</v>
      </c>
      <c r="G23" s="166"/>
      <c r="H23" s="166"/>
      <c r="I23" s="166"/>
      <c r="J23" s="167">
        <f t="shared" si="1"/>
        <v>0</v>
      </c>
      <c r="K23" s="168" t="str">
        <f t="shared" si="2"/>
        <v/>
      </c>
    </row>
    <row r="24" spans="1:11" ht="15" customHeight="1" x14ac:dyDescent="0.35">
      <c r="A24" s="147" t="s">
        <v>331</v>
      </c>
      <c r="B24" s="94" t="s">
        <v>180</v>
      </c>
      <c r="C24" s="164"/>
      <c r="D24" s="164"/>
      <c r="E24" s="164"/>
      <c r="F24" s="165">
        <f t="shared" si="0"/>
        <v>0</v>
      </c>
      <c r="G24" s="166"/>
      <c r="H24" s="166"/>
      <c r="I24" s="166"/>
      <c r="J24" s="167">
        <f t="shared" si="1"/>
        <v>0</v>
      </c>
      <c r="K24" s="168" t="str">
        <f t="shared" si="2"/>
        <v/>
      </c>
    </row>
    <row r="25" spans="1:11" ht="15" customHeight="1" x14ac:dyDescent="0.35">
      <c r="A25" s="147" t="s">
        <v>332</v>
      </c>
      <c r="B25" s="94" t="s">
        <v>182</v>
      </c>
      <c r="C25" s="164"/>
      <c r="D25" s="164"/>
      <c r="E25" s="164"/>
      <c r="F25" s="165">
        <f t="shared" si="0"/>
        <v>0</v>
      </c>
      <c r="G25" s="166"/>
      <c r="H25" s="166"/>
      <c r="I25" s="166"/>
      <c r="J25" s="167">
        <f t="shared" si="1"/>
        <v>0</v>
      </c>
      <c r="K25" s="168" t="str">
        <f t="shared" si="2"/>
        <v/>
      </c>
    </row>
    <row r="26" spans="1:11" ht="15" customHeight="1" x14ac:dyDescent="0.35">
      <c r="A26" s="147" t="s">
        <v>333</v>
      </c>
      <c r="B26" s="94" t="s">
        <v>184</v>
      </c>
      <c r="C26" s="164"/>
      <c r="D26" s="164"/>
      <c r="E26" s="164"/>
      <c r="F26" s="165">
        <f t="shared" si="0"/>
        <v>0</v>
      </c>
      <c r="G26" s="166"/>
      <c r="H26" s="166"/>
      <c r="I26" s="166"/>
      <c r="J26" s="167">
        <f t="shared" si="1"/>
        <v>0</v>
      </c>
      <c r="K26" s="168" t="str">
        <f t="shared" si="2"/>
        <v/>
      </c>
    </row>
    <row r="27" spans="1:11" ht="15" customHeight="1" x14ac:dyDescent="0.35">
      <c r="A27" s="147" t="s">
        <v>334</v>
      </c>
      <c r="B27" s="94" t="s">
        <v>186</v>
      </c>
      <c r="C27" s="164"/>
      <c r="D27" s="164"/>
      <c r="E27" s="164"/>
      <c r="F27" s="165">
        <f t="shared" si="0"/>
        <v>0</v>
      </c>
      <c r="G27" s="166"/>
      <c r="H27" s="166"/>
      <c r="I27" s="166"/>
      <c r="J27" s="167">
        <f t="shared" si="1"/>
        <v>0</v>
      </c>
      <c r="K27" s="168" t="str">
        <f t="shared" si="2"/>
        <v/>
      </c>
    </row>
    <row r="28" spans="1:11" ht="15" customHeight="1" x14ac:dyDescent="0.35">
      <c r="A28" s="147" t="s">
        <v>335</v>
      </c>
      <c r="B28" s="94" t="s">
        <v>188</v>
      </c>
      <c r="C28" s="164"/>
      <c r="D28" s="164"/>
      <c r="E28" s="164"/>
      <c r="F28" s="165">
        <f t="shared" si="0"/>
        <v>0</v>
      </c>
      <c r="G28" s="166"/>
      <c r="H28" s="166"/>
      <c r="I28" s="166"/>
      <c r="J28" s="167">
        <f t="shared" si="1"/>
        <v>0</v>
      </c>
      <c r="K28" s="168" t="str">
        <f t="shared" si="2"/>
        <v/>
      </c>
    </row>
    <row r="29" spans="1:11" ht="15" customHeight="1" x14ac:dyDescent="0.35">
      <c r="A29" s="147" t="s">
        <v>49</v>
      </c>
      <c r="B29" s="94" t="s">
        <v>190</v>
      </c>
      <c r="C29" s="164"/>
      <c r="D29" s="164"/>
      <c r="E29" s="164"/>
      <c r="F29" s="165">
        <f t="shared" si="0"/>
        <v>0</v>
      </c>
      <c r="G29" s="166"/>
      <c r="H29" s="166"/>
      <c r="I29" s="166"/>
      <c r="J29" s="167">
        <f t="shared" si="1"/>
        <v>0</v>
      </c>
      <c r="K29" s="168" t="str">
        <f t="shared" si="2"/>
        <v/>
      </c>
    </row>
    <row r="30" spans="1:11" ht="15" customHeight="1" x14ac:dyDescent="0.35">
      <c r="A30" s="147" t="s">
        <v>205</v>
      </c>
      <c r="B30" s="94" t="s">
        <v>192</v>
      </c>
      <c r="C30" s="165">
        <f t="shared" ref="C30:J30" si="3">SUM(C11:C29)</f>
        <v>0</v>
      </c>
      <c r="D30" s="165">
        <f t="shared" si="3"/>
        <v>0</v>
      </c>
      <c r="E30" s="165">
        <f t="shared" si="3"/>
        <v>0</v>
      </c>
      <c r="F30" s="165">
        <f t="shared" si="3"/>
        <v>0</v>
      </c>
      <c r="G30" s="167">
        <f t="shared" si="3"/>
        <v>0</v>
      </c>
      <c r="H30" s="167">
        <f t="shared" si="3"/>
        <v>0</v>
      </c>
      <c r="I30" s="167">
        <f t="shared" si="3"/>
        <v>0</v>
      </c>
      <c r="J30" s="167">
        <f t="shared" si="3"/>
        <v>0</v>
      </c>
      <c r="K30" s="168" t="str">
        <f t="shared" si="2"/>
        <v/>
      </c>
    </row>
    <row r="31" spans="1:11" s="169" customFormat="1" ht="16" customHeight="1" x14ac:dyDescent="0.35">
      <c r="A31" s="170"/>
      <c r="B31" s="171"/>
      <c r="C31" s="172"/>
      <c r="D31" s="172"/>
      <c r="E31" s="172"/>
      <c r="F31" s="172"/>
      <c r="G31" s="173"/>
      <c r="H31" s="173"/>
      <c r="I31" s="173"/>
      <c r="J31" s="173"/>
      <c r="K31" s="174"/>
    </row>
    <row r="32" spans="1:11" s="169" customFormat="1" ht="16" customHeight="1" x14ac:dyDescent="0.35">
      <c r="A32" s="170"/>
      <c r="B32" s="171"/>
      <c r="C32" s="172"/>
      <c r="D32" s="172"/>
      <c r="E32" s="172"/>
      <c r="F32" s="172"/>
      <c r="G32" s="173"/>
      <c r="H32" s="173"/>
      <c r="I32" s="173"/>
      <c r="J32" s="173"/>
      <c r="K32" s="174"/>
    </row>
    <row r="33" spans="1:99" s="111" customFormat="1" x14ac:dyDescent="0.35">
      <c r="A33" s="169"/>
      <c r="B33" s="169"/>
      <c r="C33" s="169"/>
      <c r="D33" s="169"/>
      <c r="E33" s="169"/>
      <c r="F33" s="169"/>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69"/>
      <c r="BC33" s="169"/>
      <c r="BD33" s="169"/>
      <c r="BE33" s="169"/>
      <c r="BF33" s="169"/>
      <c r="BG33" s="169"/>
      <c r="BH33" s="169"/>
      <c r="BI33" s="169"/>
      <c r="BJ33" s="169"/>
      <c r="BK33" s="169"/>
      <c r="BL33" s="169"/>
      <c r="BM33" s="169"/>
      <c r="BN33" s="169"/>
      <c r="BO33" s="169"/>
      <c r="BP33" s="169"/>
      <c r="BQ33" s="169"/>
      <c r="BR33" s="169"/>
      <c r="BS33" s="169"/>
      <c r="BT33" s="169"/>
      <c r="BU33" s="169"/>
      <c r="BV33" s="169"/>
      <c r="BW33" s="169"/>
      <c r="BX33" s="169"/>
      <c r="BY33" s="169"/>
      <c r="BZ33" s="169"/>
      <c r="CA33" s="169"/>
      <c r="CB33" s="169"/>
      <c r="CC33" s="169"/>
      <c r="CD33" s="169"/>
      <c r="CE33" s="169"/>
      <c r="CF33" s="169"/>
      <c r="CG33" s="169"/>
      <c r="CH33" s="169"/>
      <c r="CI33" s="169"/>
      <c r="CJ33" s="169"/>
      <c r="CK33" s="169"/>
      <c r="CL33" s="169"/>
      <c r="CM33" s="169"/>
      <c r="CN33" s="169"/>
      <c r="CO33" s="169"/>
      <c r="CP33" s="169"/>
      <c r="CQ33" s="169"/>
      <c r="CR33" s="169"/>
      <c r="CS33" s="169"/>
      <c r="CT33" s="169"/>
      <c r="CU33" s="169"/>
    </row>
    <row r="34" spans="1:99" s="111" customFormat="1" x14ac:dyDescent="0.35">
      <c r="A34" s="112" t="s">
        <v>235</v>
      </c>
      <c r="B34" s="113"/>
      <c r="C34" s="113"/>
      <c r="D34" s="113"/>
      <c r="E34" s="113"/>
      <c r="F34" s="113"/>
      <c r="G34" s="113"/>
      <c r="H34" s="113"/>
      <c r="I34" s="113"/>
      <c r="J34" s="113"/>
      <c r="K34" s="113"/>
      <c r="L34" s="113"/>
      <c r="M34" s="113"/>
      <c r="N34" s="113"/>
      <c r="O34" s="113"/>
    </row>
    <row r="35" spans="1:99" s="111" customFormat="1" x14ac:dyDescent="0.35">
      <c r="A35" s="112" t="s">
        <v>236</v>
      </c>
      <c r="B35" s="113"/>
      <c r="C35" s="113"/>
      <c r="D35" s="113"/>
      <c r="E35" s="113"/>
      <c r="F35" s="113"/>
      <c r="G35" s="113"/>
      <c r="H35" s="113"/>
      <c r="I35" s="113"/>
      <c r="J35" s="113"/>
      <c r="K35" s="113"/>
      <c r="L35" s="113"/>
      <c r="M35" s="113"/>
      <c r="N35" s="113"/>
      <c r="O35" s="113"/>
    </row>
    <row r="36" spans="1:99" s="111" customFormat="1" x14ac:dyDescent="0.35">
      <c r="A36" s="112" t="s">
        <v>237</v>
      </c>
      <c r="B36" s="113"/>
      <c r="C36" s="113"/>
      <c r="D36" s="113"/>
      <c r="E36" s="113"/>
      <c r="F36" s="113"/>
      <c r="G36" s="113"/>
      <c r="H36" s="113"/>
      <c r="I36" s="113"/>
      <c r="J36" s="113"/>
      <c r="K36" s="113"/>
      <c r="L36" s="113"/>
      <c r="M36" s="113"/>
      <c r="N36" s="113"/>
      <c r="O36" s="113"/>
    </row>
    <row r="37" spans="1:99" s="111" customFormat="1" x14ac:dyDescent="0.35">
      <c r="A37" s="112" t="s">
        <v>238</v>
      </c>
      <c r="B37" s="113"/>
      <c r="C37" s="113"/>
      <c r="D37" s="113"/>
      <c r="E37" s="113"/>
      <c r="F37" s="113"/>
      <c r="G37" s="113"/>
      <c r="H37" s="113"/>
      <c r="I37" s="113"/>
      <c r="J37" s="113"/>
      <c r="K37" s="113"/>
      <c r="L37" s="113"/>
      <c r="M37" s="113"/>
      <c r="N37" s="113"/>
      <c r="O37" s="113"/>
    </row>
    <row r="38" spans="1:99" s="111" customFormat="1" ht="24" customHeight="1" x14ac:dyDescent="0.35">
      <c r="A38" s="114" t="s">
        <v>239</v>
      </c>
      <c r="B38" s="349">
        <f>'2100'!B46:E46</f>
        <v>0</v>
      </c>
      <c r="C38" s="349"/>
      <c r="D38" s="349"/>
      <c r="E38" s="113"/>
      <c r="F38" s="349">
        <f>'2100'!G46</f>
        <v>0</v>
      </c>
      <c r="G38" s="349"/>
      <c r="H38" s="349"/>
      <c r="I38" s="113"/>
      <c r="J38" s="339"/>
      <c r="K38" s="339"/>
      <c r="L38" s="169"/>
      <c r="M38" s="169"/>
      <c r="N38" s="113"/>
      <c r="O38" s="113"/>
    </row>
    <row r="39" spans="1:99" s="117" customFormat="1" ht="11.6" x14ac:dyDescent="0.3">
      <c r="A39" s="118"/>
      <c r="B39" s="340" t="s">
        <v>240</v>
      </c>
      <c r="C39" s="340"/>
      <c r="D39" s="340"/>
      <c r="E39" s="118"/>
      <c r="F39" s="340" t="s">
        <v>241</v>
      </c>
      <c r="G39" s="340"/>
      <c r="H39" s="340"/>
      <c r="I39" s="118"/>
      <c r="J39" s="340" t="s">
        <v>242</v>
      </c>
      <c r="K39" s="340"/>
      <c r="L39" s="175"/>
      <c r="M39" s="175"/>
      <c r="N39" s="118"/>
      <c r="O39" s="118"/>
      <c r="P39" s="118"/>
      <c r="Q39" s="118"/>
    </row>
    <row r="40" spans="1:99" s="111" customFormat="1" x14ac:dyDescent="0.35">
      <c r="A40" s="113"/>
      <c r="B40" s="113"/>
      <c r="C40" s="113"/>
      <c r="D40" s="113"/>
      <c r="E40" s="113"/>
      <c r="F40" s="113"/>
      <c r="G40" s="113"/>
      <c r="H40" s="113"/>
      <c r="I40" s="113"/>
      <c r="J40" s="113"/>
      <c r="K40" s="113"/>
      <c r="L40" s="113"/>
      <c r="M40" s="113"/>
      <c r="N40" s="113"/>
      <c r="O40" s="113"/>
    </row>
    <row r="41" spans="1:99" s="111" customFormat="1" ht="14.25" customHeight="1" x14ac:dyDescent="0.35">
      <c r="A41" s="113"/>
      <c r="B41" s="349">
        <f>'2100'!B49:E49</f>
        <v>0</v>
      </c>
      <c r="C41" s="349"/>
      <c r="D41" s="349"/>
      <c r="E41" s="113"/>
      <c r="F41" s="121" t="s">
        <v>243</v>
      </c>
      <c r="G41" s="349">
        <f>'2100'!H49</f>
        <v>0</v>
      </c>
      <c r="H41" s="349"/>
      <c r="J41" s="342" t="str">
        <f>'2100'!L49</f>
        <v>"" февраля 2023 года</v>
      </c>
      <c r="K41" s="342"/>
      <c r="L41" s="169"/>
      <c r="M41" s="169"/>
      <c r="N41" s="113"/>
      <c r="O41" s="113"/>
    </row>
    <row r="42" spans="1:99" s="175" customFormat="1" ht="11.6" x14ac:dyDescent="0.3">
      <c r="A42" s="118"/>
      <c r="B42" s="340" t="s">
        <v>245</v>
      </c>
      <c r="C42" s="340"/>
      <c r="D42" s="340"/>
      <c r="E42" s="118"/>
      <c r="F42" s="118"/>
      <c r="G42" s="118"/>
      <c r="H42" s="118"/>
      <c r="J42" s="371" t="s">
        <v>336</v>
      </c>
      <c r="K42" s="371"/>
      <c r="N42" s="118"/>
      <c r="O42" s="118"/>
    </row>
    <row r="43" spans="1:99" s="169" customFormat="1" x14ac:dyDescent="0.35"/>
  </sheetData>
  <sheetProtection password="8914" sheet="1" objects="1" scenarios="1"/>
  <mergeCells count="22">
    <mergeCell ref="B42:D42"/>
    <mergeCell ref="J42:K42"/>
    <mergeCell ref="B38:D38"/>
    <mergeCell ref="F38:H38"/>
    <mergeCell ref="J38:K38"/>
    <mergeCell ref="B39:D39"/>
    <mergeCell ref="F39:H39"/>
    <mergeCell ref="J39:K39"/>
    <mergeCell ref="J41:K41"/>
    <mergeCell ref="B41:D41"/>
    <mergeCell ref="G41:H41"/>
    <mergeCell ref="A1:K1"/>
    <mergeCell ref="A5:K5"/>
    <mergeCell ref="A6:K6"/>
    <mergeCell ref="A8:A9"/>
    <mergeCell ref="B8:B9"/>
    <mergeCell ref="C8:E8"/>
    <mergeCell ref="F8:F9"/>
    <mergeCell ref="G8:I8"/>
    <mergeCell ref="K8:K9"/>
    <mergeCell ref="J8:J9"/>
    <mergeCell ref="A3:K3"/>
  </mergeCells>
  <conditionalFormatting sqref="C11:E29">
    <cfRule type="expression" dxfId="9" priority="2" stopIfTrue="1">
      <formula>AND((SUM(КолвоПроцедурРНД,КоллективныеДозыРНД)-MAX(КолвоПроцедурРНД,КоллективныеДозыРНД))=0,КоллективныеДозыРНД&lt;&gt;КолвоПроцедурРНД)</formula>
    </cfRule>
  </conditionalFormatting>
  <conditionalFormatting sqref="G11:I29">
    <cfRule type="expression" dxfId="8" priority="1">
      <formula>AND((SUM(КолвоПроцедурРНД,КоллективныеДозыРНД)-MAX(КолвоПроцедурРНД,КоллективныеДозыРНД))=0,КоллективныеДозыРНД&lt;&gt;КолвоПроцедурРНД)</formula>
    </cfRule>
  </conditionalFormatting>
  <dataValidations count="2">
    <dataValidation type="decimal" allowBlank="1" showInputMessage="1" showErrorMessage="1" sqref="F11:F29 G11:I32">
      <formula1>0</formula1>
      <formula2>1000000</formula2>
    </dataValidation>
    <dataValidation type="whole" allowBlank="1" showInputMessage="1" showErrorMessage="1" sqref="C11:E32">
      <formula1>0</formula1>
      <formula2>1000000</formula2>
    </dataValidation>
  </dataValidations>
  <pageMargins left="0.7" right="0.7" top="0.75" bottom="0.75" header="0.3" footer="0.3"/>
  <pageSetup paperSize="9" scale="70" firstPageNumber="2147483648" orientation="landscape"/>
  <headerFooter differentFirst="1" alignWithMargins="0">
    <oddFooter>Страница  &amp;P из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E4"/>
  <sheetViews>
    <sheetView zoomScale="85" zoomScaleNormal="85" workbookViewId="0">
      <selection activeCell="E4" sqref="E4"/>
    </sheetView>
  </sheetViews>
  <sheetFormatPr defaultRowHeight="12.45" x14ac:dyDescent="0.3"/>
  <sheetData>
    <row r="4" spans="5:5" x14ac:dyDescent="0.3">
      <c r="E4" s="251" t="s">
        <v>382</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5">
    <tabColor rgb="FF00B0F0"/>
    <pageSetUpPr fitToPage="1"/>
  </sheetPr>
  <dimension ref="A1:R33"/>
  <sheetViews>
    <sheetView showGridLines="0" topLeftCell="A8" zoomScale="85" zoomScaleNormal="85" workbookViewId="0">
      <selection activeCell="C11" sqref="C11"/>
    </sheetView>
  </sheetViews>
  <sheetFormatPr defaultRowHeight="12.45" x14ac:dyDescent="0.3"/>
  <cols>
    <col min="1" max="1" width="35.15234375" customWidth="1"/>
    <col min="2" max="2" width="5.53515625" customWidth="1"/>
    <col min="3" max="3" width="20" customWidth="1"/>
    <col min="4" max="5" width="16.07421875" customWidth="1"/>
    <col min="6" max="6" width="19.15234375" customWidth="1"/>
    <col min="7" max="7" width="19.921875" customWidth="1"/>
    <col min="8" max="9" width="17.921875" customWidth="1"/>
    <col min="11" max="11" width="30.61328125" hidden="1" customWidth="1"/>
    <col min="12" max="12" width="5.53515625" hidden="1" customWidth="1"/>
    <col min="13" max="14" width="12.53515625" hidden="1" customWidth="1"/>
    <col min="15" max="18" width="10.15234375" hidden="1" customWidth="1"/>
  </cols>
  <sheetData>
    <row r="1" spans="1:18" hidden="1" x14ac:dyDescent="0.3"/>
    <row r="2" spans="1:18" hidden="1" x14ac:dyDescent="0.3"/>
    <row r="3" spans="1:18" hidden="1" x14ac:dyDescent="0.3"/>
    <row r="4" spans="1:18" hidden="1" x14ac:dyDescent="0.3"/>
    <row r="5" spans="1:18" hidden="1" x14ac:dyDescent="0.3"/>
    <row r="6" spans="1:18" hidden="1" x14ac:dyDescent="0.3"/>
    <row r="7" spans="1:18" hidden="1" x14ac:dyDescent="0.3"/>
    <row r="8" spans="1:18" ht="13.5" customHeight="1" x14ac:dyDescent="0.3">
      <c r="A8" s="330" t="s">
        <v>310</v>
      </c>
      <c r="B8" s="330" t="s">
        <v>140</v>
      </c>
      <c r="C8" s="333" t="s">
        <v>311</v>
      </c>
      <c r="D8" s="334"/>
      <c r="E8" s="335"/>
      <c r="F8" s="330" t="s">
        <v>312</v>
      </c>
      <c r="G8" s="333" t="s">
        <v>337</v>
      </c>
      <c r="H8" s="334"/>
      <c r="I8" s="335"/>
      <c r="K8" s="330" t="s">
        <v>310</v>
      </c>
      <c r="L8" s="330" t="s">
        <v>140</v>
      </c>
      <c r="M8" s="333" t="s">
        <v>337</v>
      </c>
      <c r="N8" s="334"/>
      <c r="O8" s="334"/>
      <c r="P8" s="334"/>
      <c r="Q8" s="334"/>
      <c r="R8" s="335"/>
    </row>
    <row r="9" spans="1:18" ht="43.5" customHeight="1" x14ac:dyDescent="0.3">
      <c r="A9" s="332"/>
      <c r="B9" s="332"/>
      <c r="C9" s="139" t="s">
        <v>316</v>
      </c>
      <c r="D9" s="139" t="s">
        <v>317</v>
      </c>
      <c r="E9" s="139" t="s">
        <v>318</v>
      </c>
      <c r="F9" s="332"/>
      <c r="G9" s="139" t="s">
        <v>316</v>
      </c>
      <c r="H9" s="139" t="s">
        <v>317</v>
      </c>
      <c r="I9" s="139" t="s">
        <v>318</v>
      </c>
      <c r="K9" s="332"/>
      <c r="L9" s="332"/>
      <c r="M9" s="139" t="s">
        <v>316</v>
      </c>
      <c r="N9" s="139" t="s">
        <v>316</v>
      </c>
      <c r="O9" s="139" t="s">
        <v>317</v>
      </c>
      <c r="P9" s="139" t="s">
        <v>317</v>
      </c>
      <c r="Q9" s="139" t="s">
        <v>318</v>
      </c>
      <c r="R9" s="139" t="s">
        <v>318</v>
      </c>
    </row>
    <row r="10" spans="1:18" ht="12.9" x14ac:dyDescent="0.3">
      <c r="A10" s="95">
        <v>1</v>
      </c>
      <c r="B10" s="93">
        <v>2</v>
      </c>
      <c r="C10" s="93">
        <v>3</v>
      </c>
      <c r="D10" s="93">
        <v>4</v>
      </c>
      <c r="E10" s="93">
        <v>5</v>
      </c>
      <c r="F10" s="93">
        <v>6</v>
      </c>
      <c r="G10" s="93">
        <v>7</v>
      </c>
      <c r="H10" s="93">
        <v>8</v>
      </c>
      <c r="I10" s="93">
        <v>9</v>
      </c>
      <c r="K10" s="95">
        <v>1</v>
      </c>
      <c r="L10" s="93">
        <v>2</v>
      </c>
      <c r="M10" s="93" t="s">
        <v>271</v>
      </c>
      <c r="N10" s="93" t="s">
        <v>272</v>
      </c>
      <c r="O10" s="93" t="s">
        <v>273</v>
      </c>
      <c r="P10" s="93" t="s">
        <v>274</v>
      </c>
      <c r="Q10" s="93" t="s">
        <v>275</v>
      </c>
      <c r="R10" s="93" t="s">
        <v>276</v>
      </c>
    </row>
    <row r="11" spans="1:18" ht="12.9" x14ac:dyDescent="0.3">
      <c r="A11" s="147" t="s">
        <v>319</v>
      </c>
      <c r="B11" s="94" t="s">
        <v>153</v>
      </c>
      <c r="C11" s="165">
        <f>'3100'!C11</f>
        <v>0</v>
      </c>
      <c r="D11" s="165">
        <f>'3100'!D11</f>
        <v>0</v>
      </c>
      <c r="E11" s="165">
        <f>'3100'!E11</f>
        <v>0</v>
      </c>
      <c r="F11" s="165">
        <f t="shared" ref="F11:F29" si="0">SUM(C11:E11)</f>
        <v>0</v>
      </c>
      <c r="G11" s="167" t="str">
        <f>IFERROR(('3100'!G11/'3100'!C11)*1000,"")</f>
        <v/>
      </c>
      <c r="H11" s="167" t="str">
        <f>IFERROR(('3100'!H11/'3100'!D11)*1000,"")</f>
        <v/>
      </c>
      <c r="I11" s="167" t="str">
        <f>IFERROR(('3100'!I11/'3100'!E11)*1000,"")</f>
        <v/>
      </c>
      <c r="K11" s="147" t="s">
        <v>319</v>
      </c>
      <c r="L11" s="94" t="s">
        <v>153</v>
      </c>
      <c r="M11" s="167">
        <v>0.1</v>
      </c>
      <c r="N11" s="167">
        <v>200</v>
      </c>
      <c r="O11" s="167">
        <v>1</v>
      </c>
      <c r="P11" s="167">
        <v>200</v>
      </c>
      <c r="Q11" s="167">
        <v>1</v>
      </c>
      <c r="R11" s="167">
        <v>200</v>
      </c>
    </row>
    <row r="12" spans="1:18" ht="12.9" x14ac:dyDescent="0.3">
      <c r="A12" s="147" t="s">
        <v>320</v>
      </c>
      <c r="B12" s="94" t="s">
        <v>155</v>
      </c>
      <c r="C12" s="165">
        <f>'3100'!C12</f>
        <v>0</v>
      </c>
      <c r="D12" s="165">
        <f>'3100'!D12</f>
        <v>0</v>
      </c>
      <c r="E12" s="165">
        <f>'3100'!E12</f>
        <v>0</v>
      </c>
      <c r="F12" s="165">
        <f t="shared" si="0"/>
        <v>0</v>
      </c>
      <c r="G12" s="167" t="str">
        <f>IFERROR(('3100'!G12/'3100'!C12)*1000,"")</f>
        <v/>
      </c>
      <c r="H12" s="167" t="str">
        <f>IFERROR(('3100'!H12/'3100'!D12)*1000,"")</f>
        <v/>
      </c>
      <c r="I12" s="167" t="str">
        <f>IFERROR(('3100'!I12/'3100'!E12)*1000,"")</f>
        <v/>
      </c>
      <c r="K12" s="147" t="s">
        <v>320</v>
      </c>
      <c r="L12" s="94" t="s">
        <v>155</v>
      </c>
      <c r="M12" s="167">
        <v>0.1</v>
      </c>
      <c r="N12" s="167">
        <v>200</v>
      </c>
      <c r="O12" s="167">
        <v>1</v>
      </c>
      <c r="P12" s="167">
        <v>200</v>
      </c>
      <c r="Q12" s="167">
        <v>1</v>
      </c>
      <c r="R12" s="167">
        <v>200</v>
      </c>
    </row>
    <row r="13" spans="1:18" ht="12.9" x14ac:dyDescent="0.3">
      <c r="A13" s="147" t="s">
        <v>321</v>
      </c>
      <c r="B13" s="94" t="s">
        <v>158</v>
      </c>
      <c r="C13" s="165">
        <f>'3100'!C13</f>
        <v>0</v>
      </c>
      <c r="D13" s="165">
        <f>'3100'!D13</f>
        <v>0</v>
      </c>
      <c r="E13" s="165">
        <f>'3100'!E13</f>
        <v>0</v>
      </c>
      <c r="F13" s="165">
        <f t="shared" si="0"/>
        <v>0</v>
      </c>
      <c r="G13" s="167" t="str">
        <f>IFERROR(('3100'!G13/'3100'!C13)*1000,"")</f>
        <v/>
      </c>
      <c r="H13" s="167" t="str">
        <f>IFERROR(('3100'!H13/'3100'!D13)*1000,"")</f>
        <v/>
      </c>
      <c r="I13" s="167" t="str">
        <f>IFERROR(('3100'!I13/'3100'!E13)*1000,"")</f>
        <v/>
      </c>
      <c r="K13" s="147" t="s">
        <v>321</v>
      </c>
      <c r="L13" s="94" t="s">
        <v>158</v>
      </c>
      <c r="M13" s="167">
        <v>0.1</v>
      </c>
      <c r="N13" s="167">
        <v>200</v>
      </c>
      <c r="O13" s="167">
        <v>1</v>
      </c>
      <c r="P13" s="167">
        <v>200</v>
      </c>
      <c r="Q13" s="167">
        <v>1</v>
      </c>
      <c r="R13" s="167">
        <v>200</v>
      </c>
    </row>
    <row r="14" spans="1:18" ht="12.9" x14ac:dyDescent="0.3">
      <c r="A14" s="147" t="s">
        <v>322</v>
      </c>
      <c r="B14" s="94" t="s">
        <v>160</v>
      </c>
      <c r="C14" s="165">
        <f>'3100'!C14</f>
        <v>0</v>
      </c>
      <c r="D14" s="165">
        <f>'3100'!D14</f>
        <v>0</v>
      </c>
      <c r="E14" s="165">
        <f>'3100'!E14</f>
        <v>0</v>
      </c>
      <c r="F14" s="165">
        <f t="shared" si="0"/>
        <v>0</v>
      </c>
      <c r="G14" s="167" t="str">
        <f>IFERROR(('3100'!G14/'3100'!C14)*1000,"")</f>
        <v/>
      </c>
      <c r="H14" s="167" t="str">
        <f>IFERROR(('3100'!H14/'3100'!D14)*1000,"")</f>
        <v/>
      </c>
      <c r="I14" s="167" t="str">
        <f>IFERROR(('3100'!I14/'3100'!E14)*1000,"")</f>
        <v/>
      </c>
      <c r="K14" s="147" t="s">
        <v>322</v>
      </c>
      <c r="L14" s="94" t="s">
        <v>160</v>
      </c>
      <c r="M14" s="167">
        <v>0.1</v>
      </c>
      <c r="N14" s="167">
        <v>200</v>
      </c>
      <c r="O14" s="167">
        <v>1</v>
      </c>
      <c r="P14" s="167">
        <v>200</v>
      </c>
      <c r="Q14" s="167">
        <v>1</v>
      </c>
      <c r="R14" s="167">
        <v>200</v>
      </c>
    </row>
    <row r="15" spans="1:18" ht="12.9" x14ac:dyDescent="0.3">
      <c r="A15" s="147" t="s">
        <v>323</v>
      </c>
      <c r="B15" s="94" t="s">
        <v>162</v>
      </c>
      <c r="C15" s="165">
        <f>'3100'!C15</f>
        <v>0</v>
      </c>
      <c r="D15" s="165">
        <f>'3100'!D15</f>
        <v>0</v>
      </c>
      <c r="E15" s="165">
        <f>'3100'!E15</f>
        <v>0</v>
      </c>
      <c r="F15" s="165">
        <f t="shared" si="0"/>
        <v>0</v>
      </c>
      <c r="G15" s="167" t="str">
        <f>IFERROR(('3100'!G15/'3100'!C15)*1000,"")</f>
        <v/>
      </c>
      <c r="H15" s="167" t="str">
        <f>IFERROR(('3100'!H15/'3100'!D15)*1000,"")</f>
        <v/>
      </c>
      <c r="I15" s="167" t="str">
        <f>IFERROR(('3100'!I15/'3100'!E15)*1000,"")</f>
        <v/>
      </c>
      <c r="K15" s="147" t="s">
        <v>323</v>
      </c>
      <c r="L15" s="94" t="s">
        <v>162</v>
      </c>
      <c r="M15" s="167">
        <v>0.1</v>
      </c>
      <c r="N15" s="167">
        <v>200</v>
      </c>
      <c r="O15" s="167">
        <v>1</v>
      </c>
      <c r="P15" s="167">
        <v>200</v>
      </c>
      <c r="Q15" s="167">
        <v>1</v>
      </c>
      <c r="R15" s="167">
        <v>200</v>
      </c>
    </row>
    <row r="16" spans="1:18" ht="12.9" x14ac:dyDescent="0.3">
      <c r="A16" s="147" t="s">
        <v>324</v>
      </c>
      <c r="B16" s="94" t="s">
        <v>164</v>
      </c>
      <c r="C16" s="165">
        <f>'3100'!C16</f>
        <v>0</v>
      </c>
      <c r="D16" s="165">
        <f>'3100'!D16</f>
        <v>0</v>
      </c>
      <c r="E16" s="165">
        <f>'3100'!E16</f>
        <v>0</v>
      </c>
      <c r="F16" s="165">
        <f t="shared" si="0"/>
        <v>0</v>
      </c>
      <c r="G16" s="167" t="str">
        <f>IFERROR(('3100'!G16/'3100'!C16)*1000,"")</f>
        <v/>
      </c>
      <c r="H16" s="167" t="str">
        <f>IFERROR(('3100'!H16/'3100'!D16)*1000,"")</f>
        <v/>
      </c>
      <c r="I16" s="167" t="str">
        <f>IFERROR(('3100'!I16/'3100'!E16)*1000,"")</f>
        <v/>
      </c>
      <c r="K16" s="147" t="s">
        <v>324</v>
      </c>
      <c r="L16" s="94" t="s">
        <v>164</v>
      </c>
      <c r="M16" s="167">
        <v>0.1</v>
      </c>
      <c r="N16" s="167">
        <v>200</v>
      </c>
      <c r="O16" s="167">
        <v>1</v>
      </c>
      <c r="P16" s="167">
        <v>200</v>
      </c>
      <c r="Q16" s="167">
        <v>1</v>
      </c>
      <c r="R16" s="167">
        <v>200</v>
      </c>
    </row>
    <row r="17" spans="1:18" ht="12.9" x14ac:dyDescent="0.3">
      <c r="A17" s="147" t="s">
        <v>325</v>
      </c>
      <c r="B17" s="94" t="s">
        <v>166</v>
      </c>
      <c r="C17" s="165">
        <f>'3100'!C17</f>
        <v>0</v>
      </c>
      <c r="D17" s="165">
        <f>'3100'!D17</f>
        <v>0</v>
      </c>
      <c r="E17" s="165">
        <f>'3100'!E17</f>
        <v>0</v>
      </c>
      <c r="F17" s="165">
        <f t="shared" si="0"/>
        <v>0</v>
      </c>
      <c r="G17" s="167" t="str">
        <f>IFERROR(('3100'!G17/'3100'!C17)*1000,"")</f>
        <v/>
      </c>
      <c r="H17" s="167" t="str">
        <f>IFERROR(('3100'!H17/'3100'!D17)*1000,"")</f>
        <v/>
      </c>
      <c r="I17" s="167" t="str">
        <f>IFERROR(('3100'!I17/'3100'!E17)*1000,"")</f>
        <v/>
      </c>
      <c r="K17" s="147" t="s">
        <v>325</v>
      </c>
      <c r="L17" s="94" t="s">
        <v>166</v>
      </c>
      <c r="M17" s="167">
        <v>0.1</v>
      </c>
      <c r="N17" s="167">
        <v>200</v>
      </c>
      <c r="O17" s="167">
        <v>1</v>
      </c>
      <c r="P17" s="167">
        <v>200</v>
      </c>
      <c r="Q17" s="167">
        <v>1</v>
      </c>
      <c r="R17" s="167">
        <v>200</v>
      </c>
    </row>
    <row r="18" spans="1:18" ht="12.9" x14ac:dyDescent="0.3">
      <c r="A18" s="147" t="s">
        <v>326</v>
      </c>
      <c r="B18" s="94" t="s">
        <v>168</v>
      </c>
      <c r="C18" s="165">
        <f>'3100'!C18</f>
        <v>0</v>
      </c>
      <c r="D18" s="165">
        <f>'3100'!D18</f>
        <v>0</v>
      </c>
      <c r="E18" s="165">
        <f>'3100'!E18</f>
        <v>0</v>
      </c>
      <c r="F18" s="165">
        <f t="shared" si="0"/>
        <v>0</v>
      </c>
      <c r="G18" s="167" t="str">
        <f>IFERROR(('3100'!G18/'3100'!C18)*1000,"")</f>
        <v/>
      </c>
      <c r="H18" s="167" t="str">
        <f>IFERROR(('3100'!H18/'3100'!D18)*1000,"")</f>
        <v/>
      </c>
      <c r="I18" s="167" t="str">
        <f>IFERROR(('3100'!I18/'3100'!E18)*1000,"")</f>
        <v/>
      </c>
      <c r="K18" s="147" t="s">
        <v>326</v>
      </c>
      <c r="L18" s="94" t="s">
        <v>168</v>
      </c>
      <c r="M18" s="167">
        <v>0.1</v>
      </c>
      <c r="N18" s="167">
        <v>200</v>
      </c>
      <c r="O18" s="167">
        <v>1</v>
      </c>
      <c r="P18" s="167">
        <v>200</v>
      </c>
      <c r="Q18" s="167">
        <v>1</v>
      </c>
      <c r="R18" s="167">
        <v>200</v>
      </c>
    </row>
    <row r="19" spans="1:18" ht="12.9" x14ac:dyDescent="0.3">
      <c r="A19" s="147" t="s">
        <v>327</v>
      </c>
      <c r="B19" s="94" t="s">
        <v>170</v>
      </c>
      <c r="C19" s="165">
        <f>'3100'!C19</f>
        <v>0</v>
      </c>
      <c r="D19" s="165">
        <f>'3100'!D19</f>
        <v>0</v>
      </c>
      <c r="E19" s="165">
        <f>'3100'!E19</f>
        <v>0</v>
      </c>
      <c r="F19" s="165">
        <f t="shared" si="0"/>
        <v>0</v>
      </c>
      <c r="G19" s="167" t="str">
        <f>IFERROR(('3100'!G19/'3100'!C19)*1000,"")</f>
        <v/>
      </c>
      <c r="H19" s="167" t="str">
        <f>IFERROR(('3100'!H19/'3100'!D19)*1000,"")</f>
        <v/>
      </c>
      <c r="I19" s="167" t="str">
        <f>IFERROR(('3100'!I19/'3100'!E19)*1000,"")</f>
        <v/>
      </c>
      <c r="K19" s="147" t="s">
        <v>327</v>
      </c>
      <c r="L19" s="94" t="s">
        <v>170</v>
      </c>
      <c r="M19" s="167">
        <v>0.1</v>
      </c>
      <c r="N19" s="167">
        <v>200</v>
      </c>
      <c r="O19" s="167">
        <v>1</v>
      </c>
      <c r="P19" s="167">
        <v>200</v>
      </c>
      <c r="Q19" s="167">
        <v>1</v>
      </c>
      <c r="R19" s="167">
        <v>200</v>
      </c>
    </row>
    <row r="20" spans="1:18" ht="12.9" x14ac:dyDescent="0.3">
      <c r="A20" s="147" t="s">
        <v>157</v>
      </c>
      <c r="B20" s="94" t="s">
        <v>172</v>
      </c>
      <c r="C20" s="165">
        <f>'3100'!C20</f>
        <v>0</v>
      </c>
      <c r="D20" s="165">
        <f>'3100'!D20</f>
        <v>0</v>
      </c>
      <c r="E20" s="165">
        <f>'3100'!E20</f>
        <v>0</v>
      </c>
      <c r="F20" s="165">
        <f t="shared" si="0"/>
        <v>0</v>
      </c>
      <c r="G20" s="167" t="str">
        <f>IFERROR(('3100'!G20/'3100'!C20)*1000,"")</f>
        <v/>
      </c>
      <c r="H20" s="167" t="str">
        <f>IFERROR(('3100'!H20/'3100'!D20)*1000,"")</f>
        <v/>
      </c>
      <c r="I20" s="167" t="str">
        <f>IFERROR(('3100'!I20/'3100'!E20)*1000,"")</f>
        <v/>
      </c>
      <c r="K20" s="147" t="s">
        <v>157</v>
      </c>
      <c r="L20" s="94" t="s">
        <v>172</v>
      </c>
      <c r="M20" s="167">
        <v>0.1</v>
      </c>
      <c r="N20" s="167">
        <v>200</v>
      </c>
      <c r="O20" s="167">
        <v>1</v>
      </c>
      <c r="P20" s="167">
        <v>200</v>
      </c>
      <c r="Q20" s="167">
        <v>1</v>
      </c>
      <c r="R20" s="167">
        <v>200</v>
      </c>
    </row>
    <row r="21" spans="1:18" ht="12.9" x14ac:dyDescent="0.3">
      <c r="A21" s="147" t="s">
        <v>328</v>
      </c>
      <c r="B21" s="94" t="s">
        <v>174</v>
      </c>
      <c r="C21" s="165">
        <f>'3100'!C21</f>
        <v>0</v>
      </c>
      <c r="D21" s="165">
        <f>'3100'!D21</f>
        <v>0</v>
      </c>
      <c r="E21" s="165">
        <f>'3100'!E21</f>
        <v>0</v>
      </c>
      <c r="F21" s="165">
        <f t="shared" si="0"/>
        <v>0</v>
      </c>
      <c r="G21" s="167" t="str">
        <f>IFERROR(('3100'!G21/'3100'!C21)*1000,"")</f>
        <v/>
      </c>
      <c r="H21" s="167" t="str">
        <f>IFERROR(('3100'!H21/'3100'!D21)*1000,"")</f>
        <v/>
      </c>
      <c r="I21" s="167" t="str">
        <f>IFERROR(('3100'!I21/'3100'!E21)*1000,"")</f>
        <v/>
      </c>
      <c r="K21" s="147" t="s">
        <v>328</v>
      </c>
      <c r="L21" s="94" t="s">
        <v>174</v>
      </c>
      <c r="M21" s="167">
        <v>0.1</v>
      </c>
      <c r="N21" s="167">
        <v>200</v>
      </c>
      <c r="O21" s="167">
        <v>1</v>
      </c>
      <c r="P21" s="167">
        <v>200</v>
      </c>
      <c r="Q21" s="167">
        <v>1</v>
      </c>
      <c r="R21" s="167">
        <v>200</v>
      </c>
    </row>
    <row r="22" spans="1:18" ht="12.9" x14ac:dyDescent="0.3">
      <c r="A22" s="147" t="s">
        <v>329</v>
      </c>
      <c r="B22" s="94" t="s">
        <v>176</v>
      </c>
      <c r="C22" s="165">
        <f>'3100'!C22</f>
        <v>0</v>
      </c>
      <c r="D22" s="165">
        <f>'3100'!D22</f>
        <v>0</v>
      </c>
      <c r="E22" s="165">
        <f>'3100'!E22</f>
        <v>0</v>
      </c>
      <c r="F22" s="165">
        <f t="shared" si="0"/>
        <v>0</v>
      </c>
      <c r="G22" s="167" t="str">
        <f>IFERROR(('3100'!G22/'3100'!C22)*1000,"")</f>
        <v/>
      </c>
      <c r="H22" s="167" t="str">
        <f>IFERROR(('3100'!H22/'3100'!D22)*1000,"")</f>
        <v/>
      </c>
      <c r="I22" s="167" t="str">
        <f>IFERROR(('3100'!I22/'3100'!E22)*1000,"")</f>
        <v/>
      </c>
      <c r="K22" s="147" t="s">
        <v>329</v>
      </c>
      <c r="L22" s="94" t="s">
        <v>176</v>
      </c>
      <c r="M22" s="167">
        <v>0.1</v>
      </c>
      <c r="N22" s="167">
        <v>200</v>
      </c>
      <c r="O22" s="167">
        <v>1</v>
      </c>
      <c r="P22" s="167">
        <v>200</v>
      </c>
      <c r="Q22" s="167">
        <v>1</v>
      </c>
      <c r="R22" s="167">
        <v>200</v>
      </c>
    </row>
    <row r="23" spans="1:18" ht="12.9" x14ac:dyDescent="0.3">
      <c r="A23" s="147" t="s">
        <v>330</v>
      </c>
      <c r="B23" s="94" t="s">
        <v>178</v>
      </c>
      <c r="C23" s="165">
        <f>'3100'!C23</f>
        <v>0</v>
      </c>
      <c r="D23" s="165">
        <f>'3100'!D23</f>
        <v>0</v>
      </c>
      <c r="E23" s="165">
        <f>'3100'!E23</f>
        <v>0</v>
      </c>
      <c r="F23" s="165">
        <f t="shared" si="0"/>
        <v>0</v>
      </c>
      <c r="G23" s="167" t="str">
        <f>IFERROR(('3100'!G23/'3100'!C23)*1000,"")</f>
        <v/>
      </c>
      <c r="H23" s="167" t="str">
        <f>IFERROR(('3100'!H23/'3100'!D23)*1000,"")</f>
        <v/>
      </c>
      <c r="I23" s="167" t="str">
        <f>IFERROR(('3100'!I23/'3100'!E23)*1000,"")</f>
        <v/>
      </c>
      <c r="K23" s="147" t="s">
        <v>330</v>
      </c>
      <c r="L23" s="94" t="s">
        <v>178</v>
      </c>
      <c r="M23" s="167">
        <v>0.1</v>
      </c>
      <c r="N23" s="167">
        <v>200</v>
      </c>
      <c r="O23" s="167">
        <v>1</v>
      </c>
      <c r="P23" s="167">
        <v>200</v>
      </c>
      <c r="Q23" s="167">
        <v>1</v>
      </c>
      <c r="R23" s="167">
        <v>200</v>
      </c>
    </row>
    <row r="24" spans="1:18" ht="12.9" x14ac:dyDescent="0.3">
      <c r="A24" s="147" t="s">
        <v>331</v>
      </c>
      <c r="B24" s="94" t="s">
        <v>180</v>
      </c>
      <c r="C24" s="165">
        <f>'3100'!C24</f>
        <v>0</v>
      </c>
      <c r="D24" s="165">
        <f>'3100'!D24</f>
        <v>0</v>
      </c>
      <c r="E24" s="165">
        <f>'3100'!E24</f>
        <v>0</v>
      </c>
      <c r="F24" s="165">
        <f t="shared" si="0"/>
        <v>0</v>
      </c>
      <c r="G24" s="167" t="str">
        <f>IFERROR(('3100'!G24/'3100'!C24)*1000,"")</f>
        <v/>
      </c>
      <c r="H24" s="167" t="str">
        <f>IFERROR(('3100'!H24/'3100'!D24)*1000,"")</f>
        <v/>
      </c>
      <c r="I24" s="167" t="str">
        <f>IFERROR(('3100'!I24/'3100'!E24)*1000,"")</f>
        <v/>
      </c>
      <c r="K24" s="147" t="s">
        <v>331</v>
      </c>
      <c r="L24" s="94" t="s">
        <v>180</v>
      </c>
      <c r="M24" s="167">
        <v>0.1</v>
      </c>
      <c r="N24" s="167">
        <v>200</v>
      </c>
      <c r="O24" s="167">
        <v>1</v>
      </c>
      <c r="P24" s="167">
        <v>200</v>
      </c>
      <c r="Q24" s="167">
        <v>1</v>
      </c>
      <c r="R24" s="167">
        <v>200</v>
      </c>
    </row>
    <row r="25" spans="1:18" ht="12.9" x14ac:dyDescent="0.3">
      <c r="A25" s="147" t="s">
        <v>332</v>
      </c>
      <c r="B25" s="94" t="s">
        <v>182</v>
      </c>
      <c r="C25" s="165">
        <f>'3100'!C25</f>
        <v>0</v>
      </c>
      <c r="D25" s="165">
        <f>'3100'!D25</f>
        <v>0</v>
      </c>
      <c r="E25" s="165">
        <f>'3100'!E25</f>
        <v>0</v>
      </c>
      <c r="F25" s="165">
        <f t="shared" si="0"/>
        <v>0</v>
      </c>
      <c r="G25" s="167" t="str">
        <f>IFERROR(('3100'!G25/'3100'!C25)*1000,"")</f>
        <v/>
      </c>
      <c r="H25" s="167" t="str">
        <f>IFERROR(('3100'!H25/'3100'!D25)*1000,"")</f>
        <v/>
      </c>
      <c r="I25" s="167" t="str">
        <f>IFERROR(('3100'!I25/'3100'!E25)*1000,"")</f>
        <v/>
      </c>
      <c r="K25" s="147" t="s">
        <v>332</v>
      </c>
      <c r="L25" s="94" t="s">
        <v>182</v>
      </c>
      <c r="M25" s="167">
        <v>0.1</v>
      </c>
      <c r="N25" s="167">
        <v>200</v>
      </c>
      <c r="O25" s="167">
        <v>1</v>
      </c>
      <c r="P25" s="167">
        <v>200</v>
      </c>
      <c r="Q25" s="167">
        <v>1</v>
      </c>
      <c r="R25" s="167">
        <v>200</v>
      </c>
    </row>
    <row r="26" spans="1:18" ht="15" customHeight="1" x14ac:dyDescent="0.3">
      <c r="A26" s="147" t="s">
        <v>333</v>
      </c>
      <c r="B26" s="94" t="s">
        <v>184</v>
      </c>
      <c r="C26" s="165">
        <f>'3100'!C26</f>
        <v>0</v>
      </c>
      <c r="D26" s="165">
        <f>'3100'!D26</f>
        <v>0</v>
      </c>
      <c r="E26" s="165">
        <f>'3100'!E26</f>
        <v>0</v>
      </c>
      <c r="F26" s="165">
        <f t="shared" si="0"/>
        <v>0</v>
      </c>
      <c r="G26" s="167" t="str">
        <f>IFERROR(('3100'!G26/'3100'!C26)*1000,"")</f>
        <v/>
      </c>
      <c r="H26" s="167" t="str">
        <f>IFERROR(('3100'!H26/'3100'!D26)*1000,"")</f>
        <v/>
      </c>
      <c r="I26" s="167" t="str">
        <f>IFERROR(('3100'!I26/'3100'!E26)*1000,"")</f>
        <v/>
      </c>
      <c r="K26" s="147" t="s">
        <v>333</v>
      </c>
      <c r="L26" s="94" t="s">
        <v>184</v>
      </c>
      <c r="M26" s="167">
        <v>0.1</v>
      </c>
      <c r="N26" s="167">
        <v>200</v>
      </c>
      <c r="O26" s="167">
        <v>1</v>
      </c>
      <c r="P26" s="167">
        <v>200</v>
      </c>
      <c r="Q26" s="167">
        <v>1</v>
      </c>
      <c r="R26" s="167">
        <v>200</v>
      </c>
    </row>
    <row r="27" spans="1:18" ht="12.9" x14ac:dyDescent="0.3">
      <c r="A27" s="147" t="s">
        <v>334</v>
      </c>
      <c r="B27" s="94" t="s">
        <v>186</v>
      </c>
      <c r="C27" s="165">
        <f>'3100'!C27</f>
        <v>0</v>
      </c>
      <c r="D27" s="165">
        <f>'3100'!D27</f>
        <v>0</v>
      </c>
      <c r="E27" s="165">
        <f>'3100'!E27</f>
        <v>0</v>
      </c>
      <c r="F27" s="165">
        <f t="shared" si="0"/>
        <v>0</v>
      </c>
      <c r="G27" s="167" t="str">
        <f>IFERROR(('3100'!G27/'3100'!C27)*1000,"")</f>
        <v/>
      </c>
      <c r="H27" s="167" t="str">
        <f>IFERROR(('3100'!H27/'3100'!D27)*1000,"")</f>
        <v/>
      </c>
      <c r="I27" s="167" t="str">
        <f>IFERROR(('3100'!I27/'3100'!E27)*1000,"")</f>
        <v/>
      </c>
      <c r="K27" s="147" t="s">
        <v>334</v>
      </c>
      <c r="L27" s="94" t="s">
        <v>186</v>
      </c>
      <c r="M27" s="167">
        <v>0.1</v>
      </c>
      <c r="N27" s="167">
        <v>200</v>
      </c>
      <c r="O27" s="167">
        <v>1</v>
      </c>
      <c r="P27" s="167">
        <v>200</v>
      </c>
      <c r="Q27" s="167">
        <v>1</v>
      </c>
      <c r="R27" s="167">
        <v>200</v>
      </c>
    </row>
    <row r="28" spans="1:18" ht="12.9" x14ac:dyDescent="0.3">
      <c r="A28" s="147" t="s">
        <v>335</v>
      </c>
      <c r="B28" s="94" t="s">
        <v>188</v>
      </c>
      <c r="C28" s="165">
        <f>'3100'!C28</f>
        <v>0</v>
      </c>
      <c r="D28" s="165">
        <f>'3100'!D28</f>
        <v>0</v>
      </c>
      <c r="E28" s="165">
        <f>'3100'!E28</f>
        <v>0</v>
      </c>
      <c r="F28" s="165">
        <f t="shared" si="0"/>
        <v>0</v>
      </c>
      <c r="G28" s="167" t="str">
        <f>IFERROR(('3100'!G28/'3100'!C28)*1000,"")</f>
        <v/>
      </c>
      <c r="H28" s="167" t="str">
        <f>IFERROR(('3100'!H28/'3100'!D28)*1000,"")</f>
        <v/>
      </c>
      <c r="I28" s="167" t="str">
        <f>IFERROR(('3100'!I28/'3100'!E28)*1000,"")</f>
        <v/>
      </c>
      <c r="K28" s="147" t="s">
        <v>335</v>
      </c>
      <c r="L28" s="94" t="s">
        <v>188</v>
      </c>
      <c r="M28" s="167">
        <v>0.1</v>
      </c>
      <c r="N28" s="167">
        <v>200</v>
      </c>
      <c r="O28" s="167">
        <v>1</v>
      </c>
      <c r="P28" s="167">
        <v>200</v>
      </c>
      <c r="Q28" s="167">
        <v>1</v>
      </c>
      <c r="R28" s="167">
        <v>200</v>
      </c>
    </row>
    <row r="29" spans="1:18" ht="12.9" x14ac:dyDescent="0.3">
      <c r="A29" s="147" t="s">
        <v>49</v>
      </c>
      <c r="B29" s="94" t="s">
        <v>190</v>
      </c>
      <c r="C29" s="165">
        <f>'3100'!C29</f>
        <v>0</v>
      </c>
      <c r="D29" s="165">
        <f>'3100'!D29</f>
        <v>0</v>
      </c>
      <c r="E29" s="165">
        <f>'3100'!E29</f>
        <v>0</v>
      </c>
      <c r="F29" s="165">
        <f t="shared" si="0"/>
        <v>0</v>
      </c>
      <c r="G29" s="167" t="str">
        <f>IFERROR(('3100'!G29/'3100'!C29)*1000,"")</f>
        <v/>
      </c>
      <c r="H29" s="167" t="str">
        <f>IFERROR(('3100'!H29/'3100'!D29)*1000,"")</f>
        <v/>
      </c>
      <c r="I29" s="167" t="str">
        <f>IFERROR(('3100'!I29/'3100'!E29)*1000,"")</f>
        <v/>
      </c>
      <c r="K29" s="147" t="s">
        <v>49</v>
      </c>
      <c r="L29" s="94" t="s">
        <v>190</v>
      </c>
      <c r="M29" s="167">
        <v>0.1</v>
      </c>
      <c r="N29" s="167">
        <v>200</v>
      </c>
      <c r="O29" s="167">
        <v>1</v>
      </c>
      <c r="P29" s="167">
        <v>200</v>
      </c>
      <c r="Q29" s="167">
        <v>1</v>
      </c>
      <c r="R29" s="167">
        <v>200</v>
      </c>
    </row>
    <row r="31" spans="1:18" s="1" customFormat="1" ht="15.55" customHeight="1" x14ac:dyDescent="0.3">
      <c r="B31" s="152"/>
      <c r="C31" s="354" t="s">
        <v>338</v>
      </c>
      <c r="D31" s="354"/>
      <c r="E31" s="354"/>
      <c r="F31" s="354"/>
      <c r="G31" s="354"/>
      <c r="H31" s="354"/>
      <c r="I31" s="354"/>
      <c r="J31" s="176"/>
      <c r="K31" s="176"/>
      <c r="L31" s="176"/>
    </row>
    <row r="32" spans="1:18" ht="23.05" customHeight="1" x14ac:dyDescent="0.3">
      <c r="C32" s="354"/>
      <c r="D32" s="354"/>
      <c r="E32" s="354"/>
      <c r="F32" s="354"/>
      <c r="G32" s="354"/>
      <c r="H32" s="354"/>
      <c r="I32" s="354"/>
      <c r="J32" s="176"/>
      <c r="K32" s="176"/>
      <c r="L32" s="176"/>
    </row>
    <row r="33" spans="3:12" ht="29.5" customHeight="1" x14ac:dyDescent="0.3">
      <c r="C33" s="354"/>
      <c r="D33" s="354"/>
      <c r="E33" s="354"/>
      <c r="F33" s="354"/>
      <c r="G33" s="354"/>
      <c r="H33" s="354"/>
      <c r="I33" s="354"/>
      <c r="J33" s="176"/>
      <c r="K33" s="176"/>
      <c r="L33" s="176"/>
    </row>
  </sheetData>
  <sheetProtection password="8914" sheet="1" objects="1" scenarios="1"/>
  <mergeCells count="9">
    <mergeCell ref="C31:I33"/>
    <mergeCell ref="K8:K9"/>
    <mergeCell ref="L8:L9"/>
    <mergeCell ref="M8:R8"/>
    <mergeCell ref="A8:A9"/>
    <mergeCell ref="B8:B9"/>
    <mergeCell ref="C8:E8"/>
    <mergeCell ref="F8:F9"/>
    <mergeCell ref="G8:I8"/>
  </mergeCells>
  <conditionalFormatting sqref="G11:G29">
    <cfRule type="expression" dxfId="7" priority="4">
      <formula>OR($G11&lt;$M11,$G11&gt;$N11)</formula>
    </cfRule>
  </conditionalFormatting>
  <conditionalFormatting sqref="H11:H29">
    <cfRule type="expression" dxfId="6" priority="3">
      <formula>OR($H11&lt;$O11,$H11&gt;$P11)</formula>
    </cfRule>
  </conditionalFormatting>
  <conditionalFormatting sqref="I11:I29">
    <cfRule type="expression" dxfId="5" priority="2">
      <formula>OR($I11&lt;$Q11,$I11&gt;$R11)</formula>
    </cfRule>
  </conditionalFormatting>
  <conditionalFormatting sqref="G11:I29">
    <cfRule type="containsBlanks" dxfId="4" priority="1">
      <formula>LEN(TRIM(G11))=0</formula>
    </cfRule>
  </conditionalFormatting>
  <pageMargins left="0.7" right="0.7" top="0.75" bottom="0.75" header="0.3" footer="0.3"/>
  <pageSetup paperSize="9" scale="81" firstPageNumber="2147483648"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3">
    <tabColor rgb="FF00B050"/>
    <pageSetUpPr fitToPage="1"/>
  </sheetPr>
  <dimension ref="A1:CU42"/>
  <sheetViews>
    <sheetView showGridLines="0" zoomScale="85" zoomScaleNormal="85" workbookViewId="0">
      <selection activeCell="C11" sqref="C11"/>
    </sheetView>
  </sheetViews>
  <sheetFormatPr defaultColWidth="8" defaultRowHeight="12.9" x14ac:dyDescent="0.35"/>
  <cols>
    <col min="1" max="1" width="35.15234375" style="159" customWidth="1"/>
    <col min="2" max="2" width="6.61328125" style="159" customWidth="1"/>
    <col min="3" max="3" width="20.84375" style="159" customWidth="1"/>
    <col min="4" max="5" width="16.07421875" style="159" customWidth="1"/>
    <col min="6" max="6" width="16.23046875" style="159" customWidth="1"/>
    <col min="7" max="7" width="21.15234375" style="159" customWidth="1"/>
    <col min="8" max="9" width="17.921875" style="159" customWidth="1"/>
    <col min="10" max="10" width="14.69140625" style="159" customWidth="1"/>
    <col min="11" max="11" width="15.07421875" style="159" customWidth="1"/>
    <col min="12" max="13" width="8.921875" style="159" customWidth="1"/>
    <col min="14" max="16384" width="8" style="159"/>
  </cols>
  <sheetData>
    <row r="1" spans="1:99" ht="15" customHeight="1" x14ac:dyDescent="0.35">
      <c r="A1" s="320"/>
      <c r="B1" s="320"/>
      <c r="C1" s="320"/>
      <c r="D1" s="320"/>
      <c r="E1" s="320"/>
      <c r="F1" s="320"/>
      <c r="G1" s="320"/>
      <c r="H1" s="320"/>
      <c r="I1" s="320"/>
      <c r="J1" s="320"/>
      <c r="K1" s="320"/>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c r="BQ1" s="89"/>
      <c r="BR1" s="89"/>
      <c r="BS1" s="89"/>
      <c r="BT1" s="89"/>
      <c r="BU1" s="89"/>
      <c r="BV1" s="89"/>
      <c r="BW1" s="89"/>
      <c r="BX1" s="89"/>
      <c r="BY1" s="89"/>
      <c r="BZ1" s="89"/>
      <c r="CA1" s="89"/>
      <c r="CB1" s="89"/>
      <c r="CC1" s="89"/>
      <c r="CD1" s="89"/>
      <c r="CE1" s="89"/>
      <c r="CF1" s="89"/>
      <c r="CG1" s="89"/>
      <c r="CH1" s="89"/>
      <c r="CI1" s="89"/>
      <c r="CJ1" s="89"/>
      <c r="CK1" s="89"/>
      <c r="CL1" s="89"/>
      <c r="CM1" s="89"/>
      <c r="CN1" s="89"/>
      <c r="CO1" s="89"/>
      <c r="CP1" s="89"/>
      <c r="CQ1" s="89"/>
      <c r="CR1" s="89"/>
      <c r="CS1" s="89"/>
      <c r="CT1" s="89"/>
      <c r="CU1" s="89"/>
    </row>
    <row r="2" spans="1:99" ht="15" hidden="1" customHeight="1" x14ac:dyDescent="0.35">
      <c r="A2" s="68"/>
      <c r="B2" s="68"/>
      <c r="C2" s="68"/>
      <c r="D2" s="68"/>
      <c r="E2" s="68"/>
      <c r="F2" s="68"/>
      <c r="G2" s="68"/>
      <c r="H2" s="68"/>
      <c r="I2" s="68"/>
      <c r="J2" s="68"/>
      <c r="K2" s="68"/>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c r="CE2" s="89"/>
      <c r="CF2" s="89"/>
      <c r="CG2" s="89"/>
      <c r="CH2" s="89"/>
      <c r="CI2" s="89"/>
      <c r="CJ2" s="89"/>
      <c r="CK2" s="89"/>
      <c r="CL2" s="89"/>
      <c r="CM2" s="89"/>
      <c r="CN2" s="89"/>
      <c r="CO2" s="89"/>
      <c r="CP2" s="89"/>
      <c r="CQ2" s="89"/>
      <c r="CR2" s="89"/>
      <c r="CS2" s="89"/>
      <c r="CT2" s="89"/>
      <c r="CU2" s="89"/>
    </row>
    <row r="3" spans="1:99" ht="7.75" customHeight="1" x14ac:dyDescent="0.35">
      <c r="A3" s="68"/>
      <c r="B3" s="68"/>
      <c r="C3" s="68"/>
      <c r="D3" s="68"/>
      <c r="E3" s="68"/>
      <c r="F3" s="68"/>
      <c r="G3" s="68"/>
      <c r="H3" s="68"/>
      <c r="I3" s="68"/>
      <c r="J3" s="68"/>
      <c r="K3" s="68"/>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row>
    <row r="4" spans="1:99" s="66" customFormat="1" ht="15" x14ac:dyDescent="0.35">
      <c r="A4" s="320" t="s">
        <v>339</v>
      </c>
      <c r="B4" s="320"/>
      <c r="C4" s="320"/>
      <c r="D4" s="320"/>
      <c r="E4" s="320"/>
      <c r="F4" s="320"/>
      <c r="G4" s="320"/>
      <c r="H4" s="320"/>
      <c r="I4" s="320"/>
      <c r="J4" s="320"/>
      <c r="K4" s="320"/>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c r="CB4" s="89"/>
      <c r="CC4" s="89"/>
      <c r="CD4" s="89"/>
      <c r="CE4" s="89"/>
      <c r="CF4" s="89"/>
      <c r="CG4" s="89"/>
      <c r="CH4" s="89"/>
      <c r="CI4" s="89"/>
      <c r="CJ4" s="89"/>
      <c r="CK4" s="89"/>
      <c r="CL4" s="89"/>
      <c r="CM4" s="89"/>
      <c r="CN4" s="89"/>
      <c r="CO4" s="89"/>
      <c r="CP4" s="89"/>
      <c r="CQ4" s="89"/>
      <c r="CR4" s="89"/>
      <c r="CS4" s="89"/>
      <c r="CT4" s="89"/>
      <c r="CU4" s="89"/>
    </row>
    <row r="5" spans="1:99" s="66" customFormat="1" ht="15" x14ac:dyDescent="0.35">
      <c r="A5" s="320" t="s">
        <v>340</v>
      </c>
      <c r="B5" s="320"/>
      <c r="C5" s="320"/>
      <c r="D5" s="320"/>
      <c r="E5" s="320"/>
      <c r="F5" s="320"/>
      <c r="G5" s="320"/>
      <c r="H5" s="320"/>
      <c r="I5" s="320"/>
      <c r="J5" s="320"/>
      <c r="K5" s="320"/>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c r="CB5" s="89"/>
      <c r="CC5" s="89"/>
      <c r="CD5" s="89"/>
      <c r="CE5" s="89"/>
      <c r="CF5" s="89"/>
      <c r="CG5" s="89"/>
      <c r="CH5" s="89"/>
      <c r="CI5" s="89"/>
      <c r="CJ5" s="89"/>
      <c r="CK5" s="89"/>
      <c r="CL5" s="89"/>
      <c r="CM5" s="89"/>
      <c r="CN5" s="89"/>
      <c r="CO5" s="89"/>
      <c r="CP5" s="89"/>
      <c r="CQ5" s="89"/>
      <c r="CR5" s="89"/>
      <c r="CS5" s="89"/>
      <c r="CT5" s="89"/>
      <c r="CU5" s="89"/>
    </row>
    <row r="6" spans="1:99" s="66" customFormat="1" ht="8.8000000000000007" customHeight="1" x14ac:dyDescent="0.35">
      <c r="A6" s="89"/>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c r="CB6" s="89"/>
      <c r="CC6" s="89"/>
      <c r="CD6" s="89"/>
      <c r="CE6" s="89"/>
      <c r="CF6" s="89"/>
      <c r="CG6" s="89"/>
      <c r="CH6" s="89"/>
      <c r="CI6" s="89"/>
      <c r="CJ6" s="89"/>
      <c r="CK6" s="89"/>
      <c r="CL6" s="89"/>
      <c r="CM6" s="89"/>
      <c r="CN6" s="89"/>
      <c r="CO6" s="89"/>
      <c r="CP6" s="89"/>
      <c r="CQ6" s="89"/>
      <c r="CR6" s="89"/>
      <c r="CS6" s="89"/>
      <c r="CT6" s="89"/>
      <c r="CU6" s="89"/>
    </row>
    <row r="7" spans="1:99" s="160" customFormat="1" x14ac:dyDescent="0.3">
      <c r="A7" s="161" t="s">
        <v>341</v>
      </c>
      <c r="B7" s="162"/>
      <c r="C7" s="162"/>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M7" s="162"/>
      <c r="AN7" s="162"/>
      <c r="AO7" s="162"/>
      <c r="AP7" s="162"/>
      <c r="AQ7" s="162"/>
      <c r="AR7" s="162"/>
      <c r="AS7" s="162"/>
      <c r="AT7" s="162"/>
      <c r="AU7" s="162"/>
      <c r="AV7" s="162"/>
      <c r="AW7" s="162"/>
      <c r="AX7" s="162"/>
      <c r="AY7" s="162"/>
      <c r="AZ7" s="162"/>
      <c r="BA7" s="162"/>
      <c r="BB7" s="162"/>
      <c r="BC7" s="162"/>
      <c r="BD7" s="162"/>
      <c r="BE7" s="162"/>
      <c r="BF7" s="162"/>
      <c r="BG7" s="162"/>
      <c r="BH7" s="162"/>
      <c r="BI7" s="162"/>
      <c r="BJ7" s="162"/>
      <c r="BK7" s="162"/>
      <c r="BL7" s="162"/>
      <c r="BM7" s="162"/>
      <c r="BN7" s="162"/>
      <c r="BO7" s="162"/>
      <c r="BP7" s="162"/>
      <c r="BQ7" s="162"/>
      <c r="BR7" s="162"/>
      <c r="BS7" s="162"/>
      <c r="BT7" s="162"/>
      <c r="BU7" s="162"/>
      <c r="BV7" s="162"/>
      <c r="BW7" s="162"/>
      <c r="BX7" s="162"/>
      <c r="BY7" s="162"/>
      <c r="BZ7" s="162"/>
      <c r="CA7" s="162"/>
      <c r="CB7" s="162"/>
      <c r="CC7" s="162"/>
      <c r="CD7" s="162"/>
      <c r="CE7" s="162"/>
      <c r="CF7" s="162"/>
      <c r="CG7" s="162"/>
      <c r="CH7" s="162"/>
      <c r="CI7" s="162"/>
      <c r="CJ7" s="162"/>
      <c r="CK7" s="162"/>
      <c r="CL7" s="163"/>
      <c r="CU7" s="163"/>
    </row>
    <row r="8" spans="1:99" ht="65.05" customHeight="1" x14ac:dyDescent="0.35">
      <c r="A8" s="330" t="s">
        <v>310</v>
      </c>
      <c r="B8" s="330" t="s">
        <v>368</v>
      </c>
      <c r="C8" s="333" t="s">
        <v>311</v>
      </c>
      <c r="D8" s="334"/>
      <c r="E8" s="335"/>
      <c r="F8" s="330" t="s">
        <v>312</v>
      </c>
      <c r="G8" s="333" t="s">
        <v>313</v>
      </c>
      <c r="H8" s="334"/>
      <c r="I8" s="335"/>
      <c r="J8" s="330" t="s">
        <v>314</v>
      </c>
      <c r="K8" s="330" t="s">
        <v>315</v>
      </c>
    </row>
    <row r="9" spans="1:99" ht="26.15" customHeight="1" x14ac:dyDescent="0.35">
      <c r="A9" s="332"/>
      <c r="B9" s="332"/>
      <c r="C9" s="139" t="s">
        <v>316</v>
      </c>
      <c r="D9" s="139" t="s">
        <v>317</v>
      </c>
      <c r="E9" s="139" t="s">
        <v>318</v>
      </c>
      <c r="F9" s="332"/>
      <c r="G9" s="139" t="s">
        <v>316</v>
      </c>
      <c r="H9" s="139" t="s">
        <v>317</v>
      </c>
      <c r="I9" s="139" t="s">
        <v>318</v>
      </c>
      <c r="J9" s="332"/>
      <c r="K9" s="332"/>
    </row>
    <row r="10" spans="1:99" ht="15" customHeight="1" x14ac:dyDescent="0.35">
      <c r="A10" s="95">
        <v>1</v>
      </c>
      <c r="B10" s="93">
        <v>2</v>
      </c>
      <c r="C10" s="93">
        <v>3</v>
      </c>
      <c r="D10" s="93">
        <v>4</v>
      </c>
      <c r="E10" s="93">
        <v>5</v>
      </c>
      <c r="F10" s="93">
        <v>6</v>
      </c>
      <c r="G10" s="93">
        <v>7</v>
      </c>
      <c r="H10" s="93">
        <v>8</v>
      </c>
      <c r="I10" s="93">
        <v>9</v>
      </c>
      <c r="J10" s="93">
        <v>10</v>
      </c>
      <c r="K10" s="93">
        <v>11</v>
      </c>
    </row>
    <row r="11" spans="1:99" ht="15" customHeight="1" x14ac:dyDescent="0.35">
      <c r="A11" s="147" t="s">
        <v>319</v>
      </c>
      <c r="B11" s="94" t="s">
        <v>153</v>
      </c>
      <c r="C11" s="164"/>
      <c r="D11" s="164"/>
      <c r="E11" s="164"/>
      <c r="F11" s="165">
        <f t="shared" ref="F11:F29" si="0">SUM(C11:E11)</f>
        <v>0</v>
      </c>
      <c r="G11" s="166"/>
      <c r="H11" s="166"/>
      <c r="I11" s="166"/>
      <c r="J11" s="167">
        <f t="shared" ref="J11:J29" si="1">SUM(G11:I11)</f>
        <v>0</v>
      </c>
      <c r="K11" s="168" t="str">
        <f t="shared" ref="K11:K29" si="2">IFERROR((J11/F11)*1000,"")</f>
        <v/>
      </c>
    </row>
    <row r="12" spans="1:99" ht="15" customHeight="1" x14ac:dyDescent="0.35">
      <c r="A12" s="147" t="s">
        <v>320</v>
      </c>
      <c r="B12" s="94" t="s">
        <v>155</v>
      </c>
      <c r="C12" s="164"/>
      <c r="D12" s="164"/>
      <c r="E12" s="164"/>
      <c r="F12" s="165">
        <f t="shared" si="0"/>
        <v>0</v>
      </c>
      <c r="G12" s="166"/>
      <c r="H12" s="166"/>
      <c r="I12" s="166"/>
      <c r="J12" s="167">
        <f t="shared" si="1"/>
        <v>0</v>
      </c>
      <c r="K12" s="168" t="str">
        <f t="shared" si="2"/>
        <v/>
      </c>
    </row>
    <row r="13" spans="1:99" ht="15" customHeight="1" x14ac:dyDescent="0.35">
      <c r="A13" s="147" t="s">
        <v>321</v>
      </c>
      <c r="B13" s="94" t="s">
        <v>158</v>
      </c>
      <c r="C13" s="164"/>
      <c r="D13" s="164"/>
      <c r="E13" s="164"/>
      <c r="F13" s="165">
        <f t="shared" si="0"/>
        <v>0</v>
      </c>
      <c r="G13" s="166"/>
      <c r="H13" s="166"/>
      <c r="I13" s="166"/>
      <c r="J13" s="167">
        <f t="shared" si="1"/>
        <v>0</v>
      </c>
      <c r="K13" s="168" t="str">
        <f t="shared" si="2"/>
        <v/>
      </c>
    </row>
    <row r="14" spans="1:99" ht="15" customHeight="1" x14ac:dyDescent="0.35">
      <c r="A14" s="147" t="s">
        <v>322</v>
      </c>
      <c r="B14" s="94" t="s">
        <v>160</v>
      </c>
      <c r="C14" s="164"/>
      <c r="D14" s="164"/>
      <c r="E14" s="164"/>
      <c r="F14" s="165">
        <f t="shared" si="0"/>
        <v>0</v>
      </c>
      <c r="G14" s="166"/>
      <c r="H14" s="166"/>
      <c r="I14" s="166"/>
      <c r="J14" s="167">
        <f t="shared" si="1"/>
        <v>0</v>
      </c>
      <c r="K14" s="168" t="str">
        <f t="shared" si="2"/>
        <v/>
      </c>
    </row>
    <row r="15" spans="1:99" ht="15" customHeight="1" x14ac:dyDescent="0.35">
      <c r="A15" s="147" t="s">
        <v>323</v>
      </c>
      <c r="B15" s="94" t="s">
        <v>162</v>
      </c>
      <c r="C15" s="164"/>
      <c r="D15" s="164"/>
      <c r="E15" s="164"/>
      <c r="F15" s="165">
        <f t="shared" si="0"/>
        <v>0</v>
      </c>
      <c r="G15" s="166"/>
      <c r="H15" s="166"/>
      <c r="I15" s="166"/>
      <c r="J15" s="167">
        <f t="shared" si="1"/>
        <v>0</v>
      </c>
      <c r="K15" s="168" t="str">
        <f t="shared" si="2"/>
        <v/>
      </c>
    </row>
    <row r="16" spans="1:99" ht="15" customHeight="1" x14ac:dyDescent="0.35">
      <c r="A16" s="147" t="s">
        <v>324</v>
      </c>
      <c r="B16" s="94" t="s">
        <v>164</v>
      </c>
      <c r="C16" s="164"/>
      <c r="D16" s="164"/>
      <c r="E16" s="164"/>
      <c r="F16" s="165">
        <f t="shared" si="0"/>
        <v>0</v>
      </c>
      <c r="G16" s="166"/>
      <c r="H16" s="166"/>
      <c r="I16" s="166"/>
      <c r="J16" s="167">
        <f t="shared" si="1"/>
        <v>0</v>
      </c>
      <c r="K16" s="168" t="str">
        <f t="shared" si="2"/>
        <v/>
      </c>
    </row>
    <row r="17" spans="1:99" ht="15" customHeight="1" x14ac:dyDescent="0.35">
      <c r="A17" s="147" t="s">
        <v>325</v>
      </c>
      <c r="B17" s="94" t="s">
        <v>166</v>
      </c>
      <c r="C17" s="164"/>
      <c r="D17" s="164"/>
      <c r="E17" s="164"/>
      <c r="F17" s="165">
        <f t="shared" si="0"/>
        <v>0</v>
      </c>
      <c r="G17" s="166"/>
      <c r="H17" s="166"/>
      <c r="I17" s="166"/>
      <c r="J17" s="167">
        <f t="shared" si="1"/>
        <v>0</v>
      </c>
      <c r="K17" s="168" t="str">
        <f t="shared" si="2"/>
        <v/>
      </c>
    </row>
    <row r="18" spans="1:99" ht="15" customHeight="1" x14ac:dyDescent="0.35">
      <c r="A18" s="147" t="s">
        <v>326</v>
      </c>
      <c r="B18" s="94" t="s">
        <v>168</v>
      </c>
      <c r="C18" s="164"/>
      <c r="D18" s="164"/>
      <c r="E18" s="164"/>
      <c r="F18" s="165">
        <f t="shared" si="0"/>
        <v>0</v>
      </c>
      <c r="G18" s="166"/>
      <c r="H18" s="166"/>
      <c r="I18" s="166"/>
      <c r="J18" s="167">
        <f t="shared" si="1"/>
        <v>0</v>
      </c>
      <c r="K18" s="168" t="str">
        <f t="shared" si="2"/>
        <v/>
      </c>
    </row>
    <row r="19" spans="1:99" ht="15" customHeight="1" x14ac:dyDescent="0.35">
      <c r="A19" s="147" t="s">
        <v>327</v>
      </c>
      <c r="B19" s="94" t="s">
        <v>170</v>
      </c>
      <c r="C19" s="164"/>
      <c r="D19" s="164"/>
      <c r="E19" s="164"/>
      <c r="F19" s="165">
        <f t="shared" si="0"/>
        <v>0</v>
      </c>
      <c r="G19" s="166"/>
      <c r="H19" s="166"/>
      <c r="I19" s="166"/>
      <c r="J19" s="167">
        <f t="shared" si="1"/>
        <v>0</v>
      </c>
      <c r="K19" s="168" t="str">
        <f t="shared" si="2"/>
        <v/>
      </c>
    </row>
    <row r="20" spans="1:99" ht="15" customHeight="1" x14ac:dyDescent="0.35">
      <c r="A20" s="147" t="s">
        <v>157</v>
      </c>
      <c r="B20" s="94" t="s">
        <v>172</v>
      </c>
      <c r="C20" s="164"/>
      <c r="D20" s="164"/>
      <c r="E20" s="164"/>
      <c r="F20" s="165">
        <f t="shared" si="0"/>
        <v>0</v>
      </c>
      <c r="G20" s="166"/>
      <c r="H20" s="166"/>
      <c r="I20" s="166"/>
      <c r="J20" s="167">
        <f t="shared" si="1"/>
        <v>0</v>
      </c>
      <c r="K20" s="168" t="str">
        <f t="shared" si="2"/>
        <v/>
      </c>
    </row>
    <row r="21" spans="1:99" ht="15" customHeight="1" x14ac:dyDescent="0.35">
      <c r="A21" s="147" t="s">
        <v>328</v>
      </c>
      <c r="B21" s="94" t="s">
        <v>174</v>
      </c>
      <c r="C21" s="164"/>
      <c r="D21" s="164"/>
      <c r="E21" s="164"/>
      <c r="F21" s="165">
        <f t="shared" si="0"/>
        <v>0</v>
      </c>
      <c r="G21" s="166"/>
      <c r="H21" s="166"/>
      <c r="I21" s="166"/>
      <c r="J21" s="167">
        <f t="shared" si="1"/>
        <v>0</v>
      </c>
      <c r="K21" s="168" t="str">
        <f t="shared" si="2"/>
        <v/>
      </c>
    </row>
    <row r="22" spans="1:99" ht="15" customHeight="1" x14ac:dyDescent="0.35">
      <c r="A22" s="147" t="s">
        <v>329</v>
      </c>
      <c r="B22" s="94" t="s">
        <v>176</v>
      </c>
      <c r="C22" s="164"/>
      <c r="D22" s="164"/>
      <c r="E22" s="164"/>
      <c r="F22" s="165">
        <f t="shared" si="0"/>
        <v>0</v>
      </c>
      <c r="G22" s="166"/>
      <c r="H22" s="166"/>
      <c r="I22" s="166"/>
      <c r="J22" s="167">
        <f t="shared" si="1"/>
        <v>0</v>
      </c>
      <c r="K22" s="168" t="str">
        <f t="shared" si="2"/>
        <v/>
      </c>
    </row>
    <row r="23" spans="1:99" ht="15" customHeight="1" x14ac:dyDescent="0.35">
      <c r="A23" s="147" t="s">
        <v>330</v>
      </c>
      <c r="B23" s="94" t="s">
        <v>178</v>
      </c>
      <c r="C23" s="164"/>
      <c r="D23" s="164"/>
      <c r="E23" s="164"/>
      <c r="F23" s="165">
        <f t="shared" si="0"/>
        <v>0</v>
      </c>
      <c r="G23" s="166"/>
      <c r="H23" s="166"/>
      <c r="I23" s="166"/>
      <c r="J23" s="167">
        <f t="shared" si="1"/>
        <v>0</v>
      </c>
      <c r="K23" s="168" t="str">
        <f t="shared" si="2"/>
        <v/>
      </c>
    </row>
    <row r="24" spans="1:99" ht="15" customHeight="1" x14ac:dyDescent="0.35">
      <c r="A24" s="147" t="s">
        <v>331</v>
      </c>
      <c r="B24" s="94" t="s">
        <v>180</v>
      </c>
      <c r="C24" s="164"/>
      <c r="D24" s="164"/>
      <c r="E24" s="164"/>
      <c r="F24" s="165">
        <f t="shared" si="0"/>
        <v>0</v>
      </c>
      <c r="G24" s="166"/>
      <c r="H24" s="166"/>
      <c r="I24" s="166"/>
      <c r="J24" s="167">
        <f t="shared" si="1"/>
        <v>0</v>
      </c>
      <c r="K24" s="168" t="str">
        <f t="shared" si="2"/>
        <v/>
      </c>
    </row>
    <row r="25" spans="1:99" ht="15" customHeight="1" x14ac:dyDescent="0.35">
      <c r="A25" s="147" t="s">
        <v>332</v>
      </c>
      <c r="B25" s="94" t="s">
        <v>182</v>
      </c>
      <c r="C25" s="164"/>
      <c r="D25" s="164"/>
      <c r="E25" s="164"/>
      <c r="F25" s="165">
        <f t="shared" si="0"/>
        <v>0</v>
      </c>
      <c r="G25" s="166"/>
      <c r="H25" s="166"/>
      <c r="I25" s="166"/>
      <c r="J25" s="167">
        <f t="shared" si="1"/>
        <v>0</v>
      </c>
      <c r="K25" s="168" t="str">
        <f t="shared" si="2"/>
        <v/>
      </c>
    </row>
    <row r="26" spans="1:99" ht="15" customHeight="1" x14ac:dyDescent="0.35">
      <c r="A26" s="147" t="s">
        <v>333</v>
      </c>
      <c r="B26" s="94" t="s">
        <v>184</v>
      </c>
      <c r="C26" s="164"/>
      <c r="D26" s="164"/>
      <c r="E26" s="164"/>
      <c r="F26" s="165">
        <f t="shared" si="0"/>
        <v>0</v>
      </c>
      <c r="G26" s="166"/>
      <c r="H26" s="166"/>
      <c r="I26" s="166"/>
      <c r="J26" s="167">
        <f t="shared" si="1"/>
        <v>0</v>
      </c>
      <c r="K26" s="168" t="str">
        <f t="shared" si="2"/>
        <v/>
      </c>
    </row>
    <row r="27" spans="1:99" ht="15" customHeight="1" x14ac:dyDescent="0.35">
      <c r="A27" s="147" t="s">
        <v>334</v>
      </c>
      <c r="B27" s="94" t="s">
        <v>186</v>
      </c>
      <c r="C27" s="164"/>
      <c r="D27" s="164"/>
      <c r="E27" s="164"/>
      <c r="F27" s="165">
        <f t="shared" si="0"/>
        <v>0</v>
      </c>
      <c r="G27" s="166"/>
      <c r="H27" s="166"/>
      <c r="I27" s="166"/>
      <c r="J27" s="167">
        <f t="shared" si="1"/>
        <v>0</v>
      </c>
      <c r="K27" s="168" t="str">
        <f t="shared" si="2"/>
        <v/>
      </c>
    </row>
    <row r="28" spans="1:99" ht="15" customHeight="1" x14ac:dyDescent="0.35">
      <c r="A28" s="147" t="s">
        <v>335</v>
      </c>
      <c r="B28" s="94" t="s">
        <v>188</v>
      </c>
      <c r="C28" s="164"/>
      <c r="D28" s="164"/>
      <c r="E28" s="164"/>
      <c r="F28" s="165">
        <f t="shared" si="0"/>
        <v>0</v>
      </c>
      <c r="G28" s="166"/>
      <c r="H28" s="166"/>
      <c r="I28" s="166"/>
      <c r="J28" s="167">
        <f t="shared" si="1"/>
        <v>0</v>
      </c>
      <c r="K28" s="168" t="str">
        <f t="shared" si="2"/>
        <v/>
      </c>
    </row>
    <row r="29" spans="1:99" ht="15" customHeight="1" x14ac:dyDescent="0.35">
      <c r="A29" s="147" t="s">
        <v>49</v>
      </c>
      <c r="B29" s="94" t="s">
        <v>190</v>
      </c>
      <c r="C29" s="164"/>
      <c r="D29" s="164"/>
      <c r="E29" s="164"/>
      <c r="F29" s="165">
        <f t="shared" si="0"/>
        <v>0</v>
      </c>
      <c r="G29" s="166"/>
      <c r="H29" s="166"/>
      <c r="I29" s="166"/>
      <c r="J29" s="167">
        <f t="shared" si="1"/>
        <v>0</v>
      </c>
      <c r="K29" s="168" t="str">
        <f t="shared" si="2"/>
        <v/>
      </c>
    </row>
    <row r="30" spans="1:99" ht="15" customHeight="1" x14ac:dyDescent="0.35">
      <c r="A30" s="147" t="s">
        <v>205</v>
      </c>
      <c r="B30" s="94" t="s">
        <v>192</v>
      </c>
      <c r="C30" s="165">
        <f t="shared" ref="C30:J30" si="3">SUM(C11:C29)</f>
        <v>0</v>
      </c>
      <c r="D30" s="165">
        <f t="shared" si="3"/>
        <v>0</v>
      </c>
      <c r="E30" s="165">
        <f t="shared" si="3"/>
        <v>0</v>
      </c>
      <c r="F30" s="165">
        <f t="shared" si="3"/>
        <v>0</v>
      </c>
      <c r="G30" s="167">
        <f t="shared" si="3"/>
        <v>0</v>
      </c>
      <c r="H30" s="167">
        <f t="shared" si="3"/>
        <v>0</v>
      </c>
      <c r="I30" s="167">
        <f t="shared" si="3"/>
        <v>0</v>
      </c>
      <c r="J30" s="167">
        <f t="shared" si="3"/>
        <v>0</v>
      </c>
      <c r="K30" s="168" t="str">
        <f>IFERROR(J30/F30,"")</f>
        <v/>
      </c>
    </row>
    <row r="31" spans="1:99" s="111" customFormat="1" x14ac:dyDescent="0.35">
      <c r="A31" s="169"/>
      <c r="B31" s="169"/>
      <c r="C31" s="169"/>
      <c r="D31" s="169"/>
      <c r="E31" s="169"/>
      <c r="F31" s="169"/>
      <c r="G31" s="169"/>
      <c r="H31" s="169"/>
      <c r="I31" s="169"/>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169"/>
      <c r="AM31" s="169"/>
      <c r="AN31" s="169"/>
      <c r="AO31" s="169"/>
      <c r="AP31" s="169"/>
      <c r="AQ31" s="169"/>
      <c r="AR31" s="169"/>
      <c r="AS31" s="169"/>
      <c r="AT31" s="169"/>
      <c r="AU31" s="169"/>
      <c r="AV31" s="169"/>
      <c r="AW31" s="169"/>
      <c r="AX31" s="169"/>
      <c r="AY31" s="169"/>
      <c r="AZ31" s="169"/>
      <c r="BA31" s="169"/>
      <c r="BB31" s="169"/>
      <c r="BC31" s="169"/>
      <c r="BD31" s="169"/>
      <c r="BE31" s="169"/>
      <c r="BF31" s="169"/>
      <c r="BG31" s="169"/>
      <c r="BH31" s="169"/>
      <c r="BI31" s="169"/>
      <c r="BJ31" s="169"/>
      <c r="BK31" s="169"/>
      <c r="BL31" s="169"/>
      <c r="BM31" s="169"/>
      <c r="BN31" s="169"/>
      <c r="BO31" s="169"/>
      <c r="BP31" s="169"/>
      <c r="BQ31" s="169"/>
      <c r="BR31" s="169"/>
      <c r="BS31" s="169"/>
      <c r="BT31" s="169"/>
      <c r="BU31" s="169"/>
      <c r="BV31" s="169"/>
      <c r="BW31" s="169"/>
      <c r="BX31" s="169"/>
      <c r="BY31" s="169"/>
      <c r="BZ31" s="169"/>
      <c r="CA31" s="169"/>
      <c r="CB31" s="169"/>
      <c r="CC31" s="169"/>
      <c r="CD31" s="169"/>
      <c r="CE31" s="169"/>
      <c r="CF31" s="169"/>
      <c r="CG31" s="169"/>
      <c r="CH31" s="169"/>
      <c r="CI31" s="169"/>
      <c r="CJ31" s="169"/>
      <c r="CK31" s="169"/>
      <c r="CL31" s="169"/>
      <c r="CM31" s="169"/>
      <c r="CN31" s="169"/>
      <c r="CO31" s="169"/>
      <c r="CP31" s="169"/>
      <c r="CQ31" s="169"/>
      <c r="CR31" s="169"/>
      <c r="CS31" s="169"/>
      <c r="CT31" s="169"/>
      <c r="CU31" s="169"/>
    </row>
    <row r="32" spans="1:99" s="169" customFormat="1" ht="16" customHeight="1" x14ac:dyDescent="0.35">
      <c r="A32" s="170"/>
      <c r="B32" s="171"/>
      <c r="C32" s="172"/>
      <c r="D32" s="172"/>
      <c r="E32" s="172"/>
      <c r="F32" s="172"/>
      <c r="G32" s="173"/>
      <c r="H32" s="173"/>
      <c r="I32" s="173"/>
      <c r="J32" s="173"/>
      <c r="K32" s="174"/>
    </row>
    <row r="33" spans="1:99" s="111" customFormat="1" x14ac:dyDescent="0.35">
      <c r="A33" s="169"/>
      <c r="B33" s="169"/>
      <c r="C33" s="169"/>
      <c r="D33" s="169"/>
      <c r="E33" s="169"/>
      <c r="F33" s="169"/>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69"/>
      <c r="BC33" s="169"/>
      <c r="BD33" s="169"/>
      <c r="BE33" s="169"/>
      <c r="BF33" s="169"/>
      <c r="BG33" s="169"/>
      <c r="BH33" s="169"/>
      <c r="BI33" s="169"/>
      <c r="BJ33" s="169"/>
      <c r="BK33" s="169"/>
      <c r="BL33" s="169"/>
      <c r="BM33" s="169"/>
      <c r="BN33" s="169"/>
      <c r="BO33" s="169"/>
      <c r="BP33" s="169"/>
      <c r="BQ33" s="169"/>
      <c r="BR33" s="169"/>
      <c r="BS33" s="169"/>
      <c r="BT33" s="169"/>
      <c r="BU33" s="169"/>
      <c r="BV33" s="169"/>
      <c r="BW33" s="169"/>
      <c r="BX33" s="169"/>
      <c r="BY33" s="169"/>
      <c r="BZ33" s="169"/>
      <c r="CA33" s="169"/>
      <c r="CB33" s="169"/>
      <c r="CC33" s="169"/>
      <c r="CD33" s="169"/>
      <c r="CE33" s="169"/>
      <c r="CF33" s="169"/>
      <c r="CG33" s="169"/>
      <c r="CH33" s="169"/>
      <c r="CI33" s="169"/>
      <c r="CJ33" s="169"/>
      <c r="CK33" s="169"/>
      <c r="CL33" s="169"/>
      <c r="CM33" s="169"/>
      <c r="CN33" s="169"/>
      <c r="CO33" s="169"/>
      <c r="CP33" s="169"/>
      <c r="CQ33" s="169"/>
      <c r="CR33" s="169"/>
      <c r="CS33" s="169"/>
      <c r="CT33" s="169"/>
      <c r="CU33" s="169"/>
    </row>
    <row r="34" spans="1:99" s="111" customFormat="1" x14ac:dyDescent="0.35">
      <c r="A34" s="112" t="s">
        <v>235</v>
      </c>
      <c r="B34" s="113"/>
      <c r="C34" s="113"/>
      <c r="D34" s="113"/>
      <c r="E34" s="113"/>
      <c r="F34" s="113"/>
      <c r="G34" s="113"/>
      <c r="H34" s="113"/>
      <c r="I34" s="113"/>
      <c r="J34" s="113"/>
      <c r="K34" s="113"/>
      <c r="L34" s="113"/>
      <c r="M34" s="113"/>
      <c r="N34" s="113"/>
      <c r="O34" s="113"/>
    </row>
    <row r="35" spans="1:99" s="111" customFormat="1" x14ac:dyDescent="0.35">
      <c r="A35" s="112" t="s">
        <v>236</v>
      </c>
      <c r="B35" s="113"/>
      <c r="C35" s="113"/>
      <c r="D35" s="113"/>
      <c r="E35" s="113"/>
      <c r="F35" s="113"/>
      <c r="G35" s="113"/>
      <c r="H35" s="113"/>
      <c r="I35" s="113"/>
      <c r="J35" s="113"/>
      <c r="K35" s="113"/>
      <c r="L35" s="113"/>
      <c r="M35" s="113"/>
      <c r="N35" s="113"/>
      <c r="O35" s="113"/>
    </row>
    <row r="36" spans="1:99" s="111" customFormat="1" x14ac:dyDescent="0.35">
      <c r="A36" s="112" t="s">
        <v>237</v>
      </c>
      <c r="B36" s="113"/>
      <c r="C36" s="113"/>
      <c r="D36" s="113"/>
      <c r="E36" s="113"/>
      <c r="F36" s="113"/>
      <c r="G36" s="113"/>
      <c r="H36" s="113"/>
      <c r="I36" s="113"/>
      <c r="J36" s="113"/>
      <c r="K36" s="113"/>
      <c r="L36" s="113"/>
      <c r="M36" s="113"/>
      <c r="N36" s="113"/>
      <c r="O36" s="113"/>
    </row>
    <row r="37" spans="1:99" s="111" customFormat="1" x14ac:dyDescent="0.35">
      <c r="A37" s="112" t="s">
        <v>238</v>
      </c>
      <c r="B37" s="113"/>
      <c r="C37" s="113"/>
      <c r="D37" s="113"/>
      <c r="E37" s="113"/>
      <c r="F37" s="113"/>
      <c r="G37" s="113"/>
      <c r="H37" s="113"/>
      <c r="I37" s="113"/>
      <c r="J37" s="113"/>
      <c r="K37" s="113"/>
      <c r="L37" s="113"/>
      <c r="M37" s="113"/>
      <c r="N37" s="113"/>
      <c r="O37" s="113"/>
    </row>
    <row r="38" spans="1:99" s="111" customFormat="1" ht="24" customHeight="1" x14ac:dyDescent="0.35">
      <c r="A38" s="114" t="s">
        <v>239</v>
      </c>
      <c r="B38" s="349">
        <f>'3100'!B38:D38</f>
        <v>0</v>
      </c>
      <c r="C38" s="349"/>
      <c r="D38" s="349"/>
      <c r="E38" s="113"/>
      <c r="F38" s="349">
        <f>'3100'!F38:H38</f>
        <v>0</v>
      </c>
      <c r="G38" s="349"/>
      <c r="H38" s="349"/>
      <c r="I38" s="113"/>
      <c r="J38" s="339"/>
      <c r="K38" s="339"/>
      <c r="L38" s="169"/>
      <c r="M38" s="169"/>
      <c r="N38" s="113"/>
      <c r="O38" s="113"/>
    </row>
    <row r="39" spans="1:99" s="117" customFormat="1" ht="11.6" x14ac:dyDescent="0.3">
      <c r="A39" s="118"/>
      <c r="B39" s="340" t="s">
        <v>240</v>
      </c>
      <c r="C39" s="340"/>
      <c r="D39" s="340"/>
      <c r="E39" s="118"/>
      <c r="F39" s="340" t="s">
        <v>241</v>
      </c>
      <c r="G39" s="340"/>
      <c r="H39" s="340"/>
      <c r="I39" s="118"/>
      <c r="J39" s="340" t="s">
        <v>242</v>
      </c>
      <c r="K39" s="340"/>
      <c r="L39" s="175"/>
      <c r="M39" s="175"/>
      <c r="N39" s="118"/>
      <c r="O39" s="118"/>
      <c r="P39" s="118"/>
      <c r="Q39" s="118"/>
    </row>
    <row r="40" spans="1:99" s="111" customFormat="1" x14ac:dyDescent="0.35">
      <c r="A40" s="113"/>
      <c r="B40" s="113"/>
      <c r="C40" s="113"/>
      <c r="D40" s="113"/>
      <c r="E40" s="113"/>
      <c r="F40" s="113"/>
      <c r="G40" s="113"/>
      <c r="H40" s="113"/>
      <c r="I40" s="113"/>
      <c r="J40" s="113"/>
      <c r="K40" s="113"/>
      <c r="L40" s="113"/>
      <c r="M40" s="113"/>
      <c r="N40" s="113"/>
      <c r="O40" s="113"/>
    </row>
    <row r="41" spans="1:99" s="111" customFormat="1" ht="14.25" customHeight="1" x14ac:dyDescent="0.35">
      <c r="A41" s="113"/>
      <c r="B41" s="349">
        <f>'3100'!B41:D41</f>
        <v>0</v>
      </c>
      <c r="C41" s="349"/>
      <c r="D41" s="349"/>
      <c r="E41" s="113"/>
      <c r="F41" s="121" t="s">
        <v>243</v>
      </c>
      <c r="G41" s="349">
        <f>'2100'!H49</f>
        <v>0</v>
      </c>
      <c r="H41" s="349"/>
      <c r="J41" s="342" t="str">
        <f>'2100'!L49</f>
        <v>"" февраля 2023 года</v>
      </c>
      <c r="K41" s="342"/>
      <c r="L41" s="169"/>
      <c r="M41" s="169"/>
      <c r="N41" s="113"/>
      <c r="O41" s="113"/>
    </row>
    <row r="42" spans="1:99" s="175" customFormat="1" ht="11.6" x14ac:dyDescent="0.3">
      <c r="A42" s="118"/>
      <c r="B42" s="340" t="s">
        <v>245</v>
      </c>
      <c r="C42" s="340"/>
      <c r="D42" s="340"/>
      <c r="E42" s="118"/>
      <c r="F42" s="118"/>
      <c r="G42" s="118"/>
      <c r="H42" s="118"/>
      <c r="J42" s="371" t="s">
        <v>336</v>
      </c>
      <c r="K42" s="371"/>
      <c r="N42" s="118"/>
      <c r="O42" s="118"/>
    </row>
  </sheetData>
  <sheetProtection password="8914" sheet="1" objects="1" scenarios="1"/>
  <mergeCells count="21">
    <mergeCell ref="B41:D41"/>
    <mergeCell ref="G41:H41"/>
    <mergeCell ref="B42:D42"/>
    <mergeCell ref="J42:K42"/>
    <mergeCell ref="B38:D38"/>
    <mergeCell ref="F38:H38"/>
    <mergeCell ref="J38:K38"/>
    <mergeCell ref="B39:D39"/>
    <mergeCell ref="F39:H39"/>
    <mergeCell ref="J39:K39"/>
    <mergeCell ref="J41:K41"/>
    <mergeCell ref="A1:K1"/>
    <mergeCell ref="A4:K4"/>
    <mergeCell ref="A5:K5"/>
    <mergeCell ref="A8:A9"/>
    <mergeCell ref="B8:B9"/>
    <mergeCell ref="C8:E8"/>
    <mergeCell ref="F8:F9"/>
    <mergeCell ref="G8:I8"/>
    <mergeCell ref="K8:K9"/>
    <mergeCell ref="J8:J9"/>
  </mergeCells>
  <dataValidations count="2">
    <dataValidation type="decimal" allowBlank="1" showInputMessage="1" showErrorMessage="1" sqref="G11:I30 F11:F29 G32:I32">
      <formula1>0</formula1>
      <formula2>1000000</formula2>
    </dataValidation>
    <dataValidation type="whole" allowBlank="1" showInputMessage="1" showErrorMessage="1" sqref="C11:E30 C32:E32">
      <formula1>0</formula1>
      <formula2>1000000</formula2>
    </dataValidation>
  </dataValidations>
  <pageMargins left="0.7" right="0.7" top="0.75" bottom="0.75" header="0.3" footer="0.3"/>
  <pageSetup paperSize="9" scale="69" firstPageNumber="2147483648" orientation="landscape"/>
  <headerFooter differentFirst="1" alignWithMargins="0">
    <oddFooter>Страница  &amp;P из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6">
    <tabColor rgb="FF00B0F0"/>
    <pageSetUpPr fitToPage="1"/>
  </sheetPr>
  <dimension ref="A1:R34"/>
  <sheetViews>
    <sheetView showGridLines="0" topLeftCell="A8" zoomScale="85" zoomScaleNormal="85" workbookViewId="0">
      <selection activeCell="C11" sqref="C11"/>
    </sheetView>
  </sheetViews>
  <sheetFormatPr defaultRowHeight="12.45" x14ac:dyDescent="0.3"/>
  <cols>
    <col min="1" max="1" width="35.15234375" customWidth="1"/>
    <col min="2" max="2" width="5.53515625" customWidth="1"/>
    <col min="3" max="3" width="20.3828125" customWidth="1"/>
    <col min="4" max="5" width="16.07421875" customWidth="1"/>
    <col min="6" max="6" width="17.921875" customWidth="1"/>
    <col min="7" max="7" width="20.53515625" customWidth="1"/>
    <col min="8" max="9" width="17.921875" customWidth="1"/>
    <col min="10" max="10" width="9.15234375" customWidth="1"/>
    <col min="11" max="11" width="30.61328125" hidden="1" customWidth="1"/>
    <col min="12" max="12" width="5.53515625" hidden="1" customWidth="1"/>
    <col min="13" max="14" width="12.53515625" hidden="1" customWidth="1"/>
    <col min="15" max="18" width="10.15234375" hidden="1" customWidth="1"/>
    <col min="19" max="19" width="9.15234375" customWidth="1"/>
  </cols>
  <sheetData>
    <row r="1" spans="1:18" ht="12.55" hidden="1" customHeight="1" x14ac:dyDescent="0.3"/>
    <row r="2" spans="1:18" ht="12.55" hidden="1" customHeight="1" x14ac:dyDescent="0.3"/>
    <row r="3" spans="1:18" ht="12.55" hidden="1" customHeight="1" x14ac:dyDescent="0.3"/>
    <row r="4" spans="1:18" ht="12.55" hidden="1" customHeight="1" x14ac:dyDescent="0.3"/>
    <row r="5" spans="1:18" ht="12.55" hidden="1" customHeight="1" x14ac:dyDescent="0.3"/>
    <row r="6" spans="1:18" ht="12.55" hidden="1" customHeight="1" x14ac:dyDescent="0.3"/>
    <row r="7" spans="1:18" ht="12.55" hidden="1" customHeight="1" x14ac:dyDescent="0.3"/>
    <row r="8" spans="1:18" ht="13.5" customHeight="1" x14ac:dyDescent="0.3">
      <c r="A8" s="330" t="s">
        <v>310</v>
      </c>
      <c r="B8" s="330" t="s">
        <v>140</v>
      </c>
      <c r="C8" s="333" t="s">
        <v>311</v>
      </c>
      <c r="D8" s="334"/>
      <c r="E8" s="335"/>
      <c r="F8" s="330" t="s">
        <v>312</v>
      </c>
      <c r="G8" s="333" t="s">
        <v>337</v>
      </c>
      <c r="H8" s="334"/>
      <c r="I8" s="335"/>
      <c r="K8" s="330" t="s">
        <v>310</v>
      </c>
      <c r="L8" s="330" t="s">
        <v>140</v>
      </c>
      <c r="M8" s="333" t="s">
        <v>337</v>
      </c>
      <c r="N8" s="334"/>
      <c r="O8" s="334"/>
      <c r="P8" s="334"/>
      <c r="Q8" s="334"/>
      <c r="R8" s="335"/>
    </row>
    <row r="9" spans="1:18" ht="41.5" customHeight="1" x14ac:dyDescent="0.3">
      <c r="A9" s="332"/>
      <c r="B9" s="332"/>
      <c r="C9" s="139" t="s">
        <v>316</v>
      </c>
      <c r="D9" s="139" t="s">
        <v>317</v>
      </c>
      <c r="E9" s="139" t="s">
        <v>318</v>
      </c>
      <c r="F9" s="332"/>
      <c r="G9" s="139" t="s">
        <v>316</v>
      </c>
      <c r="H9" s="139" t="s">
        <v>317</v>
      </c>
      <c r="I9" s="139" t="s">
        <v>318</v>
      </c>
      <c r="K9" s="332"/>
      <c r="L9" s="332"/>
      <c r="M9" s="139" t="s">
        <v>316</v>
      </c>
      <c r="N9" s="139" t="s">
        <v>316</v>
      </c>
      <c r="O9" s="139" t="s">
        <v>317</v>
      </c>
      <c r="P9" s="139" t="s">
        <v>317</v>
      </c>
      <c r="Q9" s="139" t="s">
        <v>318</v>
      </c>
      <c r="R9" s="139" t="s">
        <v>318</v>
      </c>
    </row>
    <row r="10" spans="1:18" ht="12.9" x14ac:dyDescent="0.3">
      <c r="A10" s="95">
        <v>1</v>
      </c>
      <c r="B10" s="93">
        <v>2</v>
      </c>
      <c r="C10" s="93">
        <v>3</v>
      </c>
      <c r="D10" s="93">
        <v>4</v>
      </c>
      <c r="E10" s="93">
        <v>5</v>
      </c>
      <c r="F10" s="93">
        <v>6</v>
      </c>
      <c r="G10" s="93">
        <v>7</v>
      </c>
      <c r="H10" s="93">
        <v>8</v>
      </c>
      <c r="I10" s="93">
        <v>9</v>
      </c>
      <c r="K10" s="95">
        <v>1</v>
      </c>
      <c r="L10" s="93">
        <v>2</v>
      </c>
      <c r="M10" s="93" t="s">
        <v>271</v>
      </c>
      <c r="N10" s="93" t="s">
        <v>272</v>
      </c>
      <c r="O10" s="93" t="s">
        <v>273</v>
      </c>
      <c r="P10" s="93" t="s">
        <v>274</v>
      </c>
      <c r="Q10" s="93" t="s">
        <v>275</v>
      </c>
      <c r="R10" s="93" t="s">
        <v>276</v>
      </c>
    </row>
    <row r="11" spans="1:18" ht="12.9" x14ac:dyDescent="0.3">
      <c r="A11" s="147" t="s">
        <v>319</v>
      </c>
      <c r="B11" s="94" t="s">
        <v>153</v>
      </c>
      <c r="C11" s="165">
        <f>'3200'!C11</f>
        <v>0</v>
      </c>
      <c r="D11" s="165">
        <f>'3200'!D11</f>
        <v>0</v>
      </c>
      <c r="E11" s="165">
        <f>'3200'!E11</f>
        <v>0</v>
      </c>
      <c r="F11" s="165">
        <f t="shared" ref="F11:F29" si="0">SUM(C11:E11)</f>
        <v>0</v>
      </c>
      <c r="G11" s="167" t="str">
        <f>IFERROR(('3200'!G11/'3200'!C11)*1000,"")</f>
        <v/>
      </c>
      <c r="H11" s="167" t="str">
        <f>IFERROR(('3200'!H11/'3200'!D11)*1000,"")</f>
        <v/>
      </c>
      <c r="I11" s="167" t="str">
        <f>IFERROR(('3200'!I11/'3200'!E11)*1000,"")</f>
        <v/>
      </c>
      <c r="K11" s="147" t="s">
        <v>319</v>
      </c>
      <c r="L11" s="94" t="s">
        <v>153</v>
      </c>
      <c r="M11" s="167">
        <v>0.1</v>
      </c>
      <c r="N11" s="167">
        <v>200</v>
      </c>
      <c r="O11" s="167">
        <v>1</v>
      </c>
      <c r="P11" s="167">
        <v>200</v>
      </c>
      <c r="Q11" s="167">
        <v>1</v>
      </c>
      <c r="R11" s="167">
        <v>200</v>
      </c>
    </row>
    <row r="12" spans="1:18" ht="12.9" x14ac:dyDescent="0.3">
      <c r="A12" s="147" t="s">
        <v>320</v>
      </c>
      <c r="B12" s="94" t="s">
        <v>155</v>
      </c>
      <c r="C12" s="165">
        <f>'3200'!C12</f>
        <v>0</v>
      </c>
      <c r="D12" s="165">
        <f>'3200'!D12</f>
        <v>0</v>
      </c>
      <c r="E12" s="165">
        <f>'3200'!E12</f>
        <v>0</v>
      </c>
      <c r="F12" s="165">
        <f t="shared" si="0"/>
        <v>0</v>
      </c>
      <c r="G12" s="167" t="str">
        <f>IFERROR(('3200'!G12/'3200'!C12)*1000,"")</f>
        <v/>
      </c>
      <c r="H12" s="167" t="str">
        <f>IFERROR(('3200'!H12/'3200'!D12)*1000,"")</f>
        <v/>
      </c>
      <c r="I12" s="167" t="str">
        <f>IFERROR(('3200'!I12/'3200'!E12)*1000,"")</f>
        <v/>
      </c>
      <c r="K12" s="147" t="s">
        <v>320</v>
      </c>
      <c r="L12" s="94" t="s">
        <v>155</v>
      </c>
      <c r="M12" s="167">
        <v>0.1</v>
      </c>
      <c r="N12" s="167">
        <v>200</v>
      </c>
      <c r="O12" s="167">
        <v>1</v>
      </c>
      <c r="P12" s="167">
        <v>200</v>
      </c>
      <c r="Q12" s="167">
        <v>1</v>
      </c>
      <c r="R12" s="167">
        <v>200</v>
      </c>
    </row>
    <row r="13" spans="1:18" ht="12.9" x14ac:dyDescent="0.3">
      <c r="A13" s="147" t="s">
        <v>321</v>
      </c>
      <c r="B13" s="94" t="s">
        <v>158</v>
      </c>
      <c r="C13" s="165">
        <f>'3200'!C13</f>
        <v>0</v>
      </c>
      <c r="D13" s="165">
        <f>'3200'!D13</f>
        <v>0</v>
      </c>
      <c r="E13" s="165">
        <f>'3200'!E13</f>
        <v>0</v>
      </c>
      <c r="F13" s="165">
        <f t="shared" si="0"/>
        <v>0</v>
      </c>
      <c r="G13" s="167" t="str">
        <f>IFERROR(('3200'!G13/'3200'!C13)*1000,"")</f>
        <v/>
      </c>
      <c r="H13" s="167" t="str">
        <f>IFERROR(('3200'!H13/'3200'!D13)*1000,"")</f>
        <v/>
      </c>
      <c r="I13" s="167" t="str">
        <f>IFERROR(('3200'!I13/'3200'!E13)*1000,"")</f>
        <v/>
      </c>
      <c r="K13" s="147" t="s">
        <v>321</v>
      </c>
      <c r="L13" s="94" t="s">
        <v>158</v>
      </c>
      <c r="M13" s="167">
        <v>0.1</v>
      </c>
      <c r="N13" s="167">
        <v>200</v>
      </c>
      <c r="O13" s="167">
        <v>1</v>
      </c>
      <c r="P13" s="167">
        <v>200</v>
      </c>
      <c r="Q13" s="167">
        <v>1</v>
      </c>
      <c r="R13" s="167">
        <v>200</v>
      </c>
    </row>
    <row r="14" spans="1:18" ht="12.9" x14ac:dyDescent="0.3">
      <c r="A14" s="147" t="s">
        <v>322</v>
      </c>
      <c r="B14" s="94" t="s">
        <v>160</v>
      </c>
      <c r="C14" s="165">
        <f>'3200'!C14</f>
        <v>0</v>
      </c>
      <c r="D14" s="165">
        <f>'3200'!D14</f>
        <v>0</v>
      </c>
      <c r="E14" s="165">
        <f>'3200'!E14</f>
        <v>0</v>
      </c>
      <c r="F14" s="165">
        <f t="shared" si="0"/>
        <v>0</v>
      </c>
      <c r="G14" s="167" t="str">
        <f>IFERROR(('3200'!G14/'3200'!C14)*1000,"")</f>
        <v/>
      </c>
      <c r="H14" s="167" t="str">
        <f>IFERROR(('3200'!H14/'3200'!D14)*1000,"")</f>
        <v/>
      </c>
      <c r="I14" s="167" t="str">
        <f>IFERROR(('3200'!I14/'3200'!E14)*1000,"")</f>
        <v/>
      </c>
      <c r="K14" s="147" t="s">
        <v>322</v>
      </c>
      <c r="L14" s="94" t="s">
        <v>160</v>
      </c>
      <c r="M14" s="167">
        <v>0.1</v>
      </c>
      <c r="N14" s="167">
        <v>200</v>
      </c>
      <c r="O14" s="167">
        <v>1</v>
      </c>
      <c r="P14" s="167">
        <v>200</v>
      </c>
      <c r="Q14" s="167">
        <v>1</v>
      </c>
      <c r="R14" s="167">
        <v>200</v>
      </c>
    </row>
    <row r="15" spans="1:18" ht="12.9" x14ac:dyDescent="0.3">
      <c r="A15" s="147" t="s">
        <v>323</v>
      </c>
      <c r="B15" s="94" t="s">
        <v>162</v>
      </c>
      <c r="C15" s="165">
        <f>'3200'!C15</f>
        <v>0</v>
      </c>
      <c r="D15" s="165">
        <f>'3200'!D15</f>
        <v>0</v>
      </c>
      <c r="E15" s="165">
        <f>'3200'!E15</f>
        <v>0</v>
      </c>
      <c r="F15" s="165">
        <f t="shared" si="0"/>
        <v>0</v>
      </c>
      <c r="G15" s="167" t="str">
        <f>IFERROR(('3200'!G15/'3200'!C15)*1000,"")</f>
        <v/>
      </c>
      <c r="H15" s="167" t="str">
        <f>IFERROR(('3200'!H15/'3200'!D15)*1000,"")</f>
        <v/>
      </c>
      <c r="I15" s="167" t="str">
        <f>IFERROR(('3200'!I15/'3200'!E15)*1000,"")</f>
        <v/>
      </c>
      <c r="K15" s="147" t="s">
        <v>323</v>
      </c>
      <c r="L15" s="94" t="s">
        <v>162</v>
      </c>
      <c r="M15" s="167">
        <v>0.1</v>
      </c>
      <c r="N15" s="167">
        <v>200</v>
      </c>
      <c r="O15" s="167">
        <v>1</v>
      </c>
      <c r="P15" s="167">
        <v>200</v>
      </c>
      <c r="Q15" s="167">
        <v>1</v>
      </c>
      <c r="R15" s="167">
        <v>200</v>
      </c>
    </row>
    <row r="16" spans="1:18" ht="12.9" x14ac:dyDescent="0.3">
      <c r="A16" s="147" t="s">
        <v>324</v>
      </c>
      <c r="B16" s="94" t="s">
        <v>164</v>
      </c>
      <c r="C16" s="165">
        <f>'3200'!C16</f>
        <v>0</v>
      </c>
      <c r="D16" s="165">
        <f>'3200'!D16</f>
        <v>0</v>
      </c>
      <c r="E16" s="165">
        <f>'3200'!E16</f>
        <v>0</v>
      </c>
      <c r="F16" s="165">
        <f t="shared" si="0"/>
        <v>0</v>
      </c>
      <c r="G16" s="167" t="str">
        <f>IFERROR(('3200'!G16/'3200'!C16)*1000,"")</f>
        <v/>
      </c>
      <c r="H16" s="167" t="str">
        <f>IFERROR(('3200'!H16/'3200'!D16)*1000,"")</f>
        <v/>
      </c>
      <c r="I16" s="167" t="str">
        <f>IFERROR(('3200'!I16/'3200'!E16)*1000,"")</f>
        <v/>
      </c>
      <c r="K16" s="147" t="s">
        <v>324</v>
      </c>
      <c r="L16" s="94" t="s">
        <v>164</v>
      </c>
      <c r="M16" s="167">
        <v>0.1</v>
      </c>
      <c r="N16" s="167">
        <v>200</v>
      </c>
      <c r="O16" s="167">
        <v>1</v>
      </c>
      <c r="P16" s="167">
        <v>200</v>
      </c>
      <c r="Q16" s="167">
        <v>1</v>
      </c>
      <c r="R16" s="167">
        <v>200</v>
      </c>
    </row>
    <row r="17" spans="1:18" ht="12.9" x14ac:dyDescent="0.3">
      <c r="A17" s="147" t="s">
        <v>325</v>
      </c>
      <c r="B17" s="94" t="s">
        <v>166</v>
      </c>
      <c r="C17" s="165">
        <f>'3200'!C17</f>
        <v>0</v>
      </c>
      <c r="D17" s="165">
        <f>'3200'!D17</f>
        <v>0</v>
      </c>
      <c r="E17" s="165">
        <f>'3200'!E17</f>
        <v>0</v>
      </c>
      <c r="F17" s="165">
        <f t="shared" si="0"/>
        <v>0</v>
      </c>
      <c r="G17" s="167" t="str">
        <f>IFERROR(('3200'!G17/'3200'!C17)*1000,"")</f>
        <v/>
      </c>
      <c r="H17" s="167" t="str">
        <f>IFERROR(('3200'!H17/'3200'!D17)*1000,"")</f>
        <v/>
      </c>
      <c r="I17" s="167" t="str">
        <f>IFERROR(('3200'!I17/'3200'!E17)*1000,"")</f>
        <v/>
      </c>
      <c r="K17" s="147" t="s">
        <v>325</v>
      </c>
      <c r="L17" s="94" t="s">
        <v>166</v>
      </c>
      <c r="M17" s="167">
        <v>0.1</v>
      </c>
      <c r="N17" s="167">
        <v>200</v>
      </c>
      <c r="O17" s="167">
        <v>1</v>
      </c>
      <c r="P17" s="167">
        <v>200</v>
      </c>
      <c r="Q17" s="167">
        <v>1</v>
      </c>
      <c r="R17" s="167">
        <v>200</v>
      </c>
    </row>
    <row r="18" spans="1:18" ht="12.9" x14ac:dyDescent="0.3">
      <c r="A18" s="147" t="s">
        <v>326</v>
      </c>
      <c r="B18" s="94" t="s">
        <v>168</v>
      </c>
      <c r="C18" s="165">
        <f>'3200'!C18</f>
        <v>0</v>
      </c>
      <c r="D18" s="165">
        <f>'3200'!D18</f>
        <v>0</v>
      </c>
      <c r="E18" s="165">
        <f>'3200'!E18</f>
        <v>0</v>
      </c>
      <c r="F18" s="165">
        <f t="shared" si="0"/>
        <v>0</v>
      </c>
      <c r="G18" s="167" t="str">
        <f>IFERROR(('3200'!G18/'3200'!C18)*1000,"")</f>
        <v/>
      </c>
      <c r="H18" s="167" t="str">
        <f>IFERROR(('3200'!H18/'3200'!D18)*1000,"")</f>
        <v/>
      </c>
      <c r="I18" s="167" t="str">
        <f>IFERROR(('3200'!I18/'3200'!E18)*1000,"")</f>
        <v/>
      </c>
      <c r="K18" s="147" t="s">
        <v>326</v>
      </c>
      <c r="L18" s="94" t="s">
        <v>168</v>
      </c>
      <c r="M18" s="167">
        <v>0.1</v>
      </c>
      <c r="N18" s="167">
        <v>200</v>
      </c>
      <c r="O18" s="167">
        <v>1</v>
      </c>
      <c r="P18" s="167">
        <v>200</v>
      </c>
      <c r="Q18" s="167">
        <v>1</v>
      </c>
      <c r="R18" s="167">
        <v>200</v>
      </c>
    </row>
    <row r="19" spans="1:18" ht="12.9" x14ac:dyDescent="0.3">
      <c r="A19" s="147" t="s">
        <v>327</v>
      </c>
      <c r="B19" s="94" t="s">
        <v>170</v>
      </c>
      <c r="C19" s="165">
        <f>'3200'!C19</f>
        <v>0</v>
      </c>
      <c r="D19" s="165">
        <f>'3200'!D19</f>
        <v>0</v>
      </c>
      <c r="E19" s="165">
        <f>'3200'!E19</f>
        <v>0</v>
      </c>
      <c r="F19" s="165">
        <f t="shared" si="0"/>
        <v>0</v>
      </c>
      <c r="G19" s="167" t="str">
        <f>IFERROR(('3200'!G19/'3200'!C19)*1000,"")</f>
        <v/>
      </c>
      <c r="H19" s="167" t="str">
        <f>IFERROR(('3200'!H19/'3200'!D19)*1000,"")</f>
        <v/>
      </c>
      <c r="I19" s="167" t="str">
        <f>IFERROR(('3200'!I19/'3200'!E19)*1000,"")</f>
        <v/>
      </c>
      <c r="K19" s="147" t="s">
        <v>327</v>
      </c>
      <c r="L19" s="94" t="s">
        <v>170</v>
      </c>
      <c r="M19" s="167">
        <v>0.1</v>
      </c>
      <c r="N19" s="167">
        <v>200</v>
      </c>
      <c r="O19" s="167">
        <v>1</v>
      </c>
      <c r="P19" s="167">
        <v>200</v>
      </c>
      <c r="Q19" s="167">
        <v>1</v>
      </c>
      <c r="R19" s="167">
        <v>200</v>
      </c>
    </row>
    <row r="20" spans="1:18" ht="12.9" x14ac:dyDescent="0.3">
      <c r="A20" s="147" t="s">
        <v>157</v>
      </c>
      <c r="B20" s="94" t="s">
        <v>172</v>
      </c>
      <c r="C20" s="165">
        <f>'3200'!C20</f>
        <v>0</v>
      </c>
      <c r="D20" s="165">
        <f>'3200'!D20</f>
        <v>0</v>
      </c>
      <c r="E20" s="165">
        <f>'3200'!E20</f>
        <v>0</v>
      </c>
      <c r="F20" s="165">
        <f t="shared" si="0"/>
        <v>0</v>
      </c>
      <c r="G20" s="167" t="str">
        <f>IFERROR(('3200'!G20/'3200'!C20)*1000,"")</f>
        <v/>
      </c>
      <c r="H20" s="167" t="str">
        <f>IFERROR(('3200'!H20/'3200'!D20)*1000,"")</f>
        <v/>
      </c>
      <c r="I20" s="167" t="str">
        <f>IFERROR(('3200'!I20/'3200'!E20)*1000,"")</f>
        <v/>
      </c>
      <c r="K20" s="147" t="s">
        <v>157</v>
      </c>
      <c r="L20" s="94" t="s">
        <v>172</v>
      </c>
      <c r="M20" s="167">
        <v>0.1</v>
      </c>
      <c r="N20" s="167">
        <v>200</v>
      </c>
      <c r="O20" s="167">
        <v>1</v>
      </c>
      <c r="P20" s="167">
        <v>200</v>
      </c>
      <c r="Q20" s="167">
        <v>1</v>
      </c>
      <c r="R20" s="167">
        <v>200</v>
      </c>
    </row>
    <row r="21" spans="1:18" ht="12.9" x14ac:dyDescent="0.3">
      <c r="A21" s="147" t="s">
        <v>328</v>
      </c>
      <c r="B21" s="94" t="s">
        <v>174</v>
      </c>
      <c r="C21" s="165">
        <f>'3200'!C21</f>
        <v>0</v>
      </c>
      <c r="D21" s="165">
        <f>'3200'!D21</f>
        <v>0</v>
      </c>
      <c r="E21" s="165">
        <f>'3200'!E21</f>
        <v>0</v>
      </c>
      <c r="F21" s="165">
        <f t="shared" si="0"/>
        <v>0</v>
      </c>
      <c r="G21" s="167" t="str">
        <f>IFERROR(('3200'!G21/'3200'!C21)*1000,"")</f>
        <v/>
      </c>
      <c r="H21" s="167" t="str">
        <f>IFERROR(('3200'!H21/'3200'!D21)*1000,"")</f>
        <v/>
      </c>
      <c r="I21" s="167" t="str">
        <f>IFERROR(('3200'!I21/'3200'!E21)*1000,"")</f>
        <v/>
      </c>
      <c r="K21" s="147" t="s">
        <v>328</v>
      </c>
      <c r="L21" s="94" t="s">
        <v>174</v>
      </c>
      <c r="M21" s="167">
        <v>0.1</v>
      </c>
      <c r="N21" s="167">
        <v>200</v>
      </c>
      <c r="O21" s="167">
        <v>1</v>
      </c>
      <c r="P21" s="167">
        <v>200</v>
      </c>
      <c r="Q21" s="167">
        <v>1</v>
      </c>
      <c r="R21" s="167">
        <v>200</v>
      </c>
    </row>
    <row r="22" spans="1:18" ht="12.9" x14ac:dyDescent="0.3">
      <c r="A22" s="147" t="s">
        <v>329</v>
      </c>
      <c r="B22" s="94" t="s">
        <v>176</v>
      </c>
      <c r="C22" s="165">
        <f>'3200'!C22</f>
        <v>0</v>
      </c>
      <c r="D22" s="165">
        <f>'3200'!D22</f>
        <v>0</v>
      </c>
      <c r="E22" s="165">
        <f>'3200'!E22</f>
        <v>0</v>
      </c>
      <c r="F22" s="165">
        <f t="shared" si="0"/>
        <v>0</v>
      </c>
      <c r="G22" s="167" t="str">
        <f>IFERROR(('3200'!G22/'3200'!C22)*1000,"")</f>
        <v/>
      </c>
      <c r="H22" s="167" t="str">
        <f>IFERROR(('3200'!H22/'3200'!D22)*1000,"")</f>
        <v/>
      </c>
      <c r="I22" s="167" t="str">
        <f>IFERROR(('3200'!I22/'3200'!E22)*1000,"")</f>
        <v/>
      </c>
      <c r="K22" s="147" t="s">
        <v>329</v>
      </c>
      <c r="L22" s="94" t="s">
        <v>176</v>
      </c>
      <c r="M22" s="167">
        <v>0.1</v>
      </c>
      <c r="N22" s="167">
        <v>200</v>
      </c>
      <c r="O22" s="167">
        <v>1</v>
      </c>
      <c r="P22" s="167">
        <v>200</v>
      </c>
      <c r="Q22" s="167">
        <v>1</v>
      </c>
      <c r="R22" s="167">
        <v>200</v>
      </c>
    </row>
    <row r="23" spans="1:18" ht="12.9" x14ac:dyDescent="0.3">
      <c r="A23" s="147" t="s">
        <v>330</v>
      </c>
      <c r="B23" s="94" t="s">
        <v>178</v>
      </c>
      <c r="C23" s="165">
        <f>'3200'!C23</f>
        <v>0</v>
      </c>
      <c r="D23" s="165">
        <f>'3200'!D23</f>
        <v>0</v>
      </c>
      <c r="E23" s="165">
        <f>'3200'!E23</f>
        <v>0</v>
      </c>
      <c r="F23" s="165">
        <f t="shared" si="0"/>
        <v>0</v>
      </c>
      <c r="G23" s="167" t="str">
        <f>IFERROR(('3200'!G23/'3200'!C23)*1000,"")</f>
        <v/>
      </c>
      <c r="H23" s="167" t="str">
        <f>IFERROR(('3200'!H23/'3200'!D23)*1000,"")</f>
        <v/>
      </c>
      <c r="I23" s="167" t="str">
        <f>IFERROR(('3200'!I23/'3200'!E23)*1000,"")</f>
        <v/>
      </c>
      <c r="K23" s="147" t="s">
        <v>330</v>
      </c>
      <c r="L23" s="94" t="s">
        <v>178</v>
      </c>
      <c r="M23" s="167">
        <v>0.1</v>
      </c>
      <c r="N23" s="167">
        <v>200</v>
      </c>
      <c r="O23" s="167">
        <v>1</v>
      </c>
      <c r="P23" s="167">
        <v>200</v>
      </c>
      <c r="Q23" s="167">
        <v>1</v>
      </c>
      <c r="R23" s="167">
        <v>200</v>
      </c>
    </row>
    <row r="24" spans="1:18" ht="12.9" x14ac:dyDescent="0.3">
      <c r="A24" s="147" t="s">
        <v>331</v>
      </c>
      <c r="B24" s="94" t="s">
        <v>180</v>
      </c>
      <c r="C24" s="165">
        <f>'3200'!C24</f>
        <v>0</v>
      </c>
      <c r="D24" s="165">
        <f>'3200'!D24</f>
        <v>0</v>
      </c>
      <c r="E24" s="165">
        <f>'3200'!E24</f>
        <v>0</v>
      </c>
      <c r="F24" s="165">
        <f t="shared" si="0"/>
        <v>0</v>
      </c>
      <c r="G24" s="167" t="str">
        <f>IFERROR(('3200'!G24/'3200'!C24)*1000,"")</f>
        <v/>
      </c>
      <c r="H24" s="167" t="str">
        <f>IFERROR(('3200'!H24/'3200'!D24)*1000,"")</f>
        <v/>
      </c>
      <c r="I24" s="167" t="str">
        <f>IFERROR(('3200'!I24/'3200'!E24)*1000,"")</f>
        <v/>
      </c>
      <c r="K24" s="147" t="s">
        <v>331</v>
      </c>
      <c r="L24" s="94" t="s">
        <v>180</v>
      </c>
      <c r="M24" s="167">
        <v>0.1</v>
      </c>
      <c r="N24" s="167">
        <v>200</v>
      </c>
      <c r="O24" s="167">
        <v>1</v>
      </c>
      <c r="P24" s="167">
        <v>200</v>
      </c>
      <c r="Q24" s="167">
        <v>1</v>
      </c>
      <c r="R24" s="167">
        <v>200</v>
      </c>
    </row>
    <row r="25" spans="1:18" ht="12.9" x14ac:dyDescent="0.3">
      <c r="A25" s="147" t="s">
        <v>332</v>
      </c>
      <c r="B25" s="94" t="s">
        <v>182</v>
      </c>
      <c r="C25" s="165">
        <f>'3200'!C25</f>
        <v>0</v>
      </c>
      <c r="D25" s="165">
        <f>'3200'!D25</f>
        <v>0</v>
      </c>
      <c r="E25" s="165">
        <f>'3200'!E25</f>
        <v>0</v>
      </c>
      <c r="F25" s="165">
        <f t="shared" si="0"/>
        <v>0</v>
      </c>
      <c r="G25" s="167" t="str">
        <f>IFERROR(('3200'!G25/'3200'!C25)*1000,"")</f>
        <v/>
      </c>
      <c r="H25" s="167" t="str">
        <f>IFERROR(('3200'!H25/'3200'!D25)*1000,"")</f>
        <v/>
      </c>
      <c r="I25" s="167" t="str">
        <f>IFERROR(('3200'!I25/'3200'!E25)*1000,"")</f>
        <v/>
      </c>
      <c r="K25" s="147" t="s">
        <v>332</v>
      </c>
      <c r="L25" s="94" t="s">
        <v>182</v>
      </c>
      <c r="M25" s="167">
        <v>0.1</v>
      </c>
      <c r="N25" s="167">
        <v>200</v>
      </c>
      <c r="O25" s="167">
        <v>1</v>
      </c>
      <c r="P25" s="167">
        <v>200</v>
      </c>
      <c r="Q25" s="167">
        <v>1</v>
      </c>
      <c r="R25" s="167">
        <v>200</v>
      </c>
    </row>
    <row r="26" spans="1:18" ht="12.9" customHeight="1" x14ac:dyDescent="0.3">
      <c r="A26" s="147" t="s">
        <v>333</v>
      </c>
      <c r="B26" s="94" t="s">
        <v>184</v>
      </c>
      <c r="C26" s="165">
        <f>'3200'!C26</f>
        <v>0</v>
      </c>
      <c r="D26" s="165">
        <f>'3200'!D26</f>
        <v>0</v>
      </c>
      <c r="E26" s="165">
        <f>'3200'!E26</f>
        <v>0</v>
      </c>
      <c r="F26" s="165">
        <f t="shared" si="0"/>
        <v>0</v>
      </c>
      <c r="G26" s="167" t="str">
        <f>IFERROR(('3200'!G26/'3200'!C26)*1000,"")</f>
        <v/>
      </c>
      <c r="H26" s="167" t="str">
        <f>IFERROR(('3200'!H26/'3200'!D26)*1000,"")</f>
        <v/>
      </c>
      <c r="I26" s="167" t="str">
        <f>IFERROR(('3200'!I26/'3200'!E26)*1000,"")</f>
        <v/>
      </c>
      <c r="K26" s="147" t="s">
        <v>333</v>
      </c>
      <c r="L26" s="94" t="s">
        <v>184</v>
      </c>
      <c r="M26" s="167">
        <v>0.1</v>
      </c>
      <c r="N26" s="167">
        <v>200</v>
      </c>
      <c r="O26" s="167">
        <v>1</v>
      </c>
      <c r="P26" s="167">
        <v>200</v>
      </c>
      <c r="Q26" s="167">
        <v>1</v>
      </c>
      <c r="R26" s="167">
        <v>200</v>
      </c>
    </row>
    <row r="27" spans="1:18" ht="12.9" x14ac:dyDescent="0.3">
      <c r="A27" s="147" t="s">
        <v>334</v>
      </c>
      <c r="B27" s="94" t="s">
        <v>186</v>
      </c>
      <c r="C27" s="165">
        <f>'3200'!C27</f>
        <v>0</v>
      </c>
      <c r="D27" s="165">
        <f>'3200'!D27</f>
        <v>0</v>
      </c>
      <c r="E27" s="165">
        <f>'3200'!E27</f>
        <v>0</v>
      </c>
      <c r="F27" s="165">
        <f t="shared" si="0"/>
        <v>0</v>
      </c>
      <c r="G27" s="167" t="str">
        <f>IFERROR(('3200'!G27/'3200'!C27)*1000,"")</f>
        <v/>
      </c>
      <c r="H27" s="167" t="str">
        <f>IFERROR(('3200'!H27/'3200'!D27)*1000,"")</f>
        <v/>
      </c>
      <c r="I27" s="167" t="str">
        <f>IFERROR(('3200'!I27/'3200'!E27)*1000,"")</f>
        <v/>
      </c>
      <c r="K27" s="147" t="s">
        <v>334</v>
      </c>
      <c r="L27" s="94" t="s">
        <v>186</v>
      </c>
      <c r="M27" s="167">
        <v>0.1</v>
      </c>
      <c r="N27" s="167">
        <v>200</v>
      </c>
      <c r="O27" s="167">
        <v>1</v>
      </c>
      <c r="P27" s="167">
        <v>200</v>
      </c>
      <c r="Q27" s="167">
        <v>1</v>
      </c>
      <c r="R27" s="167">
        <v>200</v>
      </c>
    </row>
    <row r="28" spans="1:18" ht="12.9" x14ac:dyDescent="0.3">
      <c r="A28" s="147" t="s">
        <v>335</v>
      </c>
      <c r="B28" s="94" t="s">
        <v>188</v>
      </c>
      <c r="C28" s="165">
        <f>'3200'!C28</f>
        <v>0</v>
      </c>
      <c r="D28" s="165">
        <f>'3200'!D28</f>
        <v>0</v>
      </c>
      <c r="E28" s="165">
        <f>'3200'!E28</f>
        <v>0</v>
      </c>
      <c r="F28" s="165">
        <f t="shared" si="0"/>
        <v>0</v>
      </c>
      <c r="G28" s="167" t="str">
        <f>IFERROR(('3200'!G28/'3200'!C28)*1000,"")</f>
        <v/>
      </c>
      <c r="H28" s="167" t="str">
        <f>IFERROR(('3200'!H28/'3200'!D28)*1000,"")</f>
        <v/>
      </c>
      <c r="I28" s="167" t="str">
        <f>IFERROR(('3200'!I28/'3200'!E28)*1000,"")</f>
        <v/>
      </c>
      <c r="K28" s="147" t="s">
        <v>335</v>
      </c>
      <c r="L28" s="94" t="s">
        <v>188</v>
      </c>
      <c r="M28" s="167">
        <v>0.1</v>
      </c>
      <c r="N28" s="167">
        <v>200</v>
      </c>
      <c r="O28" s="167">
        <v>1</v>
      </c>
      <c r="P28" s="167">
        <v>200</v>
      </c>
      <c r="Q28" s="167">
        <v>1</v>
      </c>
      <c r="R28" s="167">
        <v>200</v>
      </c>
    </row>
    <row r="29" spans="1:18" ht="12.9" x14ac:dyDescent="0.3">
      <c r="A29" s="147" t="s">
        <v>49</v>
      </c>
      <c r="B29" s="94" t="s">
        <v>190</v>
      </c>
      <c r="C29" s="165">
        <f>'3200'!C29</f>
        <v>0</v>
      </c>
      <c r="D29" s="165">
        <f>'3200'!D29</f>
        <v>0</v>
      </c>
      <c r="E29" s="165">
        <f>'3200'!E29</f>
        <v>0</v>
      </c>
      <c r="F29" s="165">
        <f t="shared" si="0"/>
        <v>0</v>
      </c>
      <c r="G29" s="167" t="str">
        <f>IFERROR(('3200'!G29/'3200'!C29)*1000,"")</f>
        <v/>
      </c>
      <c r="H29" s="167" t="str">
        <f>IFERROR(('3200'!H29/'3200'!D29)*1000,"")</f>
        <v/>
      </c>
      <c r="I29" s="167" t="str">
        <f>IFERROR(('3200'!I29/'3200'!E29)*1000,"")</f>
        <v/>
      </c>
      <c r="K29" s="147" t="s">
        <v>49</v>
      </c>
      <c r="L29" s="94" t="s">
        <v>190</v>
      </c>
      <c r="M29" s="167">
        <v>0.1</v>
      </c>
      <c r="N29" s="167">
        <v>200</v>
      </c>
      <c r="O29" s="167">
        <v>1</v>
      </c>
      <c r="P29" s="167">
        <v>200</v>
      </c>
      <c r="Q29" s="167">
        <v>1</v>
      </c>
      <c r="R29" s="167">
        <v>200</v>
      </c>
    </row>
    <row r="31" spans="1:18" s="1" customFormat="1" ht="15.55" customHeight="1" x14ac:dyDescent="0.3">
      <c r="B31" s="152"/>
      <c r="C31" s="354" t="s">
        <v>338</v>
      </c>
      <c r="D31" s="354"/>
      <c r="E31" s="354"/>
      <c r="F31" s="354"/>
      <c r="G31" s="354"/>
      <c r="H31" s="354"/>
      <c r="I31" s="354"/>
      <c r="J31" s="176"/>
      <c r="K31" s="176"/>
      <c r="L31" s="176"/>
    </row>
    <row r="32" spans="1:18" ht="23.05" customHeight="1" x14ac:dyDescent="0.3">
      <c r="C32" s="354"/>
      <c r="D32" s="354"/>
      <c r="E32" s="354"/>
      <c r="F32" s="354"/>
      <c r="G32" s="354"/>
      <c r="H32" s="354"/>
      <c r="I32" s="354"/>
      <c r="J32" s="176"/>
      <c r="K32" s="176"/>
      <c r="L32" s="176"/>
    </row>
    <row r="33" spans="3:12" ht="16.5" customHeight="1" x14ac:dyDescent="0.3">
      <c r="C33" s="354"/>
      <c r="D33" s="354"/>
      <c r="E33" s="354"/>
      <c r="F33" s="354"/>
      <c r="G33" s="354"/>
      <c r="H33" s="354"/>
      <c r="I33" s="354"/>
      <c r="J33" s="176"/>
      <c r="K33" s="176"/>
      <c r="L33" s="176"/>
    </row>
    <row r="34" spans="3:12" x14ac:dyDescent="0.3">
      <c r="C34" s="354"/>
      <c r="D34" s="354"/>
      <c r="E34" s="354"/>
      <c r="F34" s="354"/>
      <c r="G34" s="354"/>
      <c r="H34" s="354"/>
      <c r="I34" s="354"/>
    </row>
  </sheetData>
  <sheetProtection algorithmName="SHA-512" hashValue="dkvmSUEwkihJ3i/wzqk2ztMRvyFHuaqXiCvFQt1FUmJv42VoOAR9wJawjMVY1a1mjtBcqf+y2x9YMWMVKt7ZtQ==" saltValue="EUaLvXhp+V5BMEALaaR8Wg==" spinCount="100000" sheet="1" objects="1" scenarios="1"/>
  <mergeCells count="9">
    <mergeCell ref="C31:I34"/>
    <mergeCell ref="K8:K9"/>
    <mergeCell ref="L8:L9"/>
    <mergeCell ref="M8:R8"/>
    <mergeCell ref="A8:A9"/>
    <mergeCell ref="B8:B9"/>
    <mergeCell ref="C8:E8"/>
    <mergeCell ref="F8:F9"/>
    <mergeCell ref="G8:I8"/>
  </mergeCells>
  <conditionalFormatting sqref="G11:G29">
    <cfRule type="expression" dxfId="3" priority="4">
      <formula>OR($G11&lt;$M11,$G11&gt;$N11)</formula>
    </cfRule>
  </conditionalFormatting>
  <conditionalFormatting sqref="H11:H29">
    <cfRule type="expression" dxfId="2" priority="3">
      <formula>OR($H11&lt;$O11,$H11&gt;$P11)</formula>
    </cfRule>
  </conditionalFormatting>
  <conditionalFormatting sqref="I11:I29">
    <cfRule type="expression" dxfId="1" priority="2">
      <formula>OR($I11&lt;$Q11,$I11&gt;$R11)</formula>
    </cfRule>
  </conditionalFormatting>
  <conditionalFormatting sqref="G11:I29">
    <cfRule type="containsBlanks" dxfId="0" priority="1">
      <formula>LEN(TRIM(G11))=0</formula>
    </cfRule>
  </conditionalFormatting>
  <pageMargins left="0.7" right="0.7" top="0.75" bottom="0.75" header="0.3" footer="0.3"/>
  <pageSetup paperSize="9" scale="81" firstPageNumber="2147483648"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rgb="FF00B050"/>
    <pageSetUpPr fitToPage="1"/>
  </sheetPr>
  <dimension ref="A1:FX56"/>
  <sheetViews>
    <sheetView showGridLines="0" zoomScale="85" zoomScaleNormal="85" workbookViewId="0">
      <selection activeCell="AC25" sqref="AC25:CT25"/>
    </sheetView>
  </sheetViews>
  <sheetFormatPr defaultColWidth="1.4609375" defaultRowHeight="12.9" x14ac:dyDescent="0.35"/>
  <cols>
    <col min="1" max="49" width="1.4609375" style="19"/>
    <col min="50" max="50" width="1.53515625" style="19" customWidth="1"/>
    <col min="51" max="51" width="3.4609375" style="19" customWidth="1"/>
    <col min="52" max="97" width="1.4609375" style="19"/>
    <col min="98" max="98" width="1.4609375" style="19" customWidth="1"/>
    <col min="99" max="16384" width="1.4609375" style="19"/>
  </cols>
  <sheetData>
    <row r="1" spans="1:99" s="20" customFormat="1" x14ac:dyDescent="0.35">
      <c r="A1" s="20" t="s">
        <v>99</v>
      </c>
      <c r="O1" s="308" t="s">
        <v>100</v>
      </c>
      <c r="P1" s="309"/>
      <c r="Q1" s="309"/>
      <c r="R1" s="309"/>
      <c r="S1" s="309"/>
      <c r="T1" s="309"/>
      <c r="U1" s="309"/>
      <c r="V1" s="309"/>
      <c r="W1" s="309"/>
      <c r="X1" s="309"/>
      <c r="Y1" s="309"/>
      <c r="Z1" s="309"/>
      <c r="AA1" s="309"/>
      <c r="AB1" s="309"/>
      <c r="AC1" s="309"/>
      <c r="AD1" s="309"/>
      <c r="AE1" s="309"/>
      <c r="AF1" s="309"/>
      <c r="AG1" s="309"/>
      <c r="AH1" s="309"/>
      <c r="AI1" s="309"/>
      <c r="AJ1" s="309"/>
      <c r="AK1" s="309"/>
      <c r="AL1" s="309"/>
      <c r="AM1" s="309"/>
      <c r="AN1" s="309"/>
      <c r="AO1" s="309"/>
      <c r="AP1" s="309"/>
      <c r="AQ1" s="309"/>
      <c r="AR1" s="309"/>
      <c r="AS1" s="309"/>
      <c r="AT1" s="309"/>
      <c r="AU1" s="309"/>
      <c r="AV1" s="309"/>
      <c r="AW1" s="309"/>
      <c r="AX1" s="309"/>
      <c r="AY1" s="309"/>
      <c r="AZ1" s="309"/>
      <c r="BA1" s="309"/>
      <c r="BB1" s="309"/>
      <c r="BC1" s="309"/>
      <c r="BD1" s="309"/>
      <c r="BE1" s="309"/>
      <c r="BF1" s="309"/>
      <c r="BG1" s="309"/>
      <c r="BH1" s="309"/>
      <c r="BI1" s="309"/>
      <c r="BJ1" s="309"/>
      <c r="BK1" s="309"/>
      <c r="BL1" s="309"/>
      <c r="BM1" s="309"/>
      <c r="BN1" s="309"/>
      <c r="BO1" s="309"/>
      <c r="BP1" s="309"/>
      <c r="BQ1" s="309"/>
      <c r="BR1" s="309"/>
      <c r="BS1" s="309"/>
      <c r="BT1" s="309"/>
      <c r="BU1" s="309"/>
      <c r="BV1" s="309"/>
      <c r="BW1" s="309"/>
      <c r="BX1" s="309"/>
      <c r="BY1" s="309"/>
      <c r="BZ1" s="309"/>
      <c r="CA1" s="309"/>
      <c r="CB1" s="309"/>
      <c r="CC1" s="309"/>
      <c r="CD1" s="309"/>
      <c r="CE1" s="309"/>
      <c r="CF1" s="309"/>
      <c r="CG1" s="310"/>
    </row>
    <row r="2" spans="1:99" s="20" customFormat="1" ht="6" customHeight="1" x14ac:dyDescent="0.35"/>
    <row r="3" spans="1:99" s="20" customFormat="1" x14ac:dyDescent="0.35">
      <c r="O3" s="311" t="s">
        <v>101</v>
      </c>
      <c r="P3" s="312"/>
      <c r="Q3" s="312"/>
      <c r="R3" s="312"/>
      <c r="S3" s="312"/>
      <c r="T3" s="312"/>
      <c r="U3" s="312"/>
      <c r="V3" s="312"/>
      <c r="W3" s="312"/>
      <c r="X3" s="312"/>
      <c r="Y3" s="312"/>
      <c r="Z3" s="312"/>
      <c r="AA3" s="312"/>
      <c r="AB3" s="312"/>
      <c r="AC3" s="312"/>
      <c r="AD3" s="312"/>
      <c r="AE3" s="312"/>
      <c r="AF3" s="312"/>
      <c r="AG3" s="312"/>
      <c r="AH3" s="312"/>
      <c r="AI3" s="312"/>
      <c r="AJ3" s="312"/>
      <c r="AK3" s="312"/>
      <c r="AL3" s="312"/>
      <c r="AM3" s="312"/>
      <c r="AN3" s="312"/>
      <c r="AO3" s="312"/>
      <c r="AP3" s="312"/>
      <c r="AQ3" s="312"/>
      <c r="AR3" s="312"/>
      <c r="AS3" s="312"/>
      <c r="AT3" s="312"/>
      <c r="AU3" s="312"/>
      <c r="AV3" s="312"/>
      <c r="AW3" s="312"/>
      <c r="AX3" s="312"/>
      <c r="AY3" s="312"/>
      <c r="AZ3" s="312"/>
      <c r="BA3" s="312"/>
      <c r="BB3" s="312"/>
      <c r="BC3" s="312"/>
      <c r="BD3" s="312"/>
      <c r="BE3" s="312"/>
      <c r="BF3" s="312"/>
      <c r="BG3" s="312"/>
      <c r="BH3" s="312"/>
      <c r="BI3" s="312"/>
      <c r="BJ3" s="312"/>
      <c r="BK3" s="312"/>
      <c r="BL3" s="312"/>
      <c r="BM3" s="312"/>
      <c r="BN3" s="312"/>
      <c r="BO3" s="312"/>
      <c r="BP3" s="312"/>
      <c r="BQ3" s="312"/>
      <c r="BR3" s="312"/>
      <c r="BS3" s="312"/>
      <c r="BT3" s="312"/>
      <c r="BU3" s="312"/>
      <c r="BV3" s="312"/>
      <c r="BW3" s="312"/>
      <c r="BX3" s="312"/>
      <c r="BY3" s="312"/>
      <c r="BZ3" s="312"/>
      <c r="CA3" s="312"/>
      <c r="CB3" s="312"/>
      <c r="CC3" s="312"/>
      <c r="CD3" s="312"/>
      <c r="CE3" s="312"/>
      <c r="CF3" s="312"/>
      <c r="CG3" s="313"/>
    </row>
    <row r="4" spans="1:99" s="21" customFormat="1" ht="6" customHeight="1" x14ac:dyDescent="0.2"/>
    <row r="5" spans="1:99" s="20" customFormat="1" x14ac:dyDescent="0.35">
      <c r="K5" s="314" t="s">
        <v>102</v>
      </c>
      <c r="L5" s="315"/>
      <c r="M5" s="315"/>
      <c r="N5" s="315"/>
      <c r="O5" s="315"/>
      <c r="P5" s="315"/>
      <c r="Q5" s="315"/>
      <c r="R5" s="315"/>
      <c r="S5" s="315"/>
      <c r="T5" s="315"/>
      <c r="U5" s="315"/>
      <c r="V5" s="315"/>
      <c r="W5" s="315"/>
      <c r="X5" s="315"/>
      <c r="Y5" s="315"/>
      <c r="Z5" s="315"/>
      <c r="AA5" s="315"/>
      <c r="AB5" s="315"/>
      <c r="AC5" s="315"/>
      <c r="AD5" s="315"/>
      <c r="AE5" s="315"/>
      <c r="AF5" s="315"/>
      <c r="AG5" s="315"/>
      <c r="AH5" s="315"/>
      <c r="AI5" s="315"/>
      <c r="AJ5" s="315"/>
      <c r="AK5" s="315"/>
      <c r="AL5" s="315"/>
      <c r="AM5" s="315"/>
      <c r="AN5" s="315"/>
      <c r="AO5" s="315"/>
      <c r="AP5" s="315"/>
      <c r="AQ5" s="315"/>
      <c r="AR5" s="315"/>
      <c r="AS5" s="315"/>
      <c r="AT5" s="315"/>
      <c r="AU5" s="315"/>
      <c r="AV5" s="315"/>
      <c r="AW5" s="315"/>
      <c r="AX5" s="315"/>
      <c r="AY5" s="315"/>
      <c r="AZ5" s="315"/>
      <c r="BA5" s="315"/>
      <c r="BB5" s="315"/>
      <c r="BC5" s="315"/>
      <c r="BD5" s="315"/>
      <c r="BE5" s="315"/>
      <c r="BF5" s="315"/>
      <c r="BG5" s="315"/>
      <c r="BH5" s="315"/>
      <c r="BI5" s="315"/>
      <c r="BJ5" s="315"/>
      <c r="BK5" s="315"/>
      <c r="BL5" s="315"/>
      <c r="BM5" s="315"/>
      <c r="BN5" s="315"/>
      <c r="BO5" s="315"/>
      <c r="BP5" s="315"/>
      <c r="BQ5" s="315"/>
      <c r="BR5" s="315"/>
      <c r="BS5" s="315"/>
      <c r="BT5" s="315"/>
      <c r="BU5" s="315"/>
      <c r="BV5" s="315"/>
      <c r="BW5" s="315"/>
      <c r="BX5" s="315"/>
      <c r="BY5" s="315"/>
      <c r="BZ5" s="315"/>
      <c r="CA5" s="315"/>
      <c r="CB5" s="315"/>
      <c r="CC5" s="315"/>
      <c r="CD5" s="315"/>
      <c r="CE5" s="315"/>
      <c r="CF5" s="315"/>
      <c r="CG5" s="315"/>
      <c r="CH5" s="315"/>
      <c r="CI5" s="315"/>
      <c r="CJ5" s="315"/>
      <c r="CK5" s="316"/>
    </row>
    <row r="6" spans="1:99" s="20" customFormat="1" x14ac:dyDescent="0.35">
      <c r="K6" s="278" t="s">
        <v>103</v>
      </c>
      <c r="L6" s="279"/>
      <c r="M6" s="279"/>
      <c r="N6" s="279"/>
      <c r="O6" s="279"/>
      <c r="P6" s="279"/>
      <c r="Q6" s="279"/>
      <c r="R6" s="279"/>
      <c r="S6" s="279"/>
      <c r="T6" s="279"/>
      <c r="U6" s="279"/>
      <c r="V6" s="279"/>
      <c r="W6" s="279"/>
      <c r="X6" s="279"/>
      <c r="Y6" s="279"/>
      <c r="Z6" s="279"/>
      <c r="AA6" s="279"/>
      <c r="AB6" s="279"/>
      <c r="AC6" s="279"/>
      <c r="AD6" s="279"/>
      <c r="AE6" s="279"/>
      <c r="AF6" s="279"/>
      <c r="AG6" s="279"/>
      <c r="AH6" s="279"/>
      <c r="AI6" s="279"/>
      <c r="AJ6" s="279"/>
      <c r="AK6" s="279"/>
      <c r="AL6" s="279"/>
      <c r="AM6" s="279"/>
      <c r="AN6" s="279"/>
      <c r="AO6" s="279"/>
      <c r="AP6" s="279"/>
      <c r="AQ6" s="279"/>
      <c r="AR6" s="279"/>
      <c r="AS6" s="279"/>
      <c r="AT6" s="279"/>
      <c r="AU6" s="279"/>
      <c r="AV6" s="279"/>
      <c r="AW6" s="279"/>
      <c r="AX6" s="279"/>
      <c r="AY6" s="279"/>
      <c r="AZ6" s="279"/>
      <c r="BA6" s="279"/>
      <c r="BB6" s="279"/>
      <c r="BC6" s="279"/>
      <c r="BD6" s="279"/>
      <c r="BE6" s="279"/>
      <c r="BF6" s="279"/>
      <c r="BG6" s="279"/>
      <c r="BH6" s="279"/>
      <c r="BI6" s="279"/>
      <c r="BJ6" s="279"/>
      <c r="BK6" s="279"/>
      <c r="BL6" s="279"/>
      <c r="BM6" s="279"/>
      <c r="BN6" s="279"/>
      <c r="BO6" s="279"/>
      <c r="BP6" s="279"/>
      <c r="BQ6" s="279"/>
      <c r="BR6" s="279"/>
      <c r="BS6" s="279"/>
      <c r="BT6" s="279"/>
      <c r="BU6" s="279"/>
      <c r="BV6" s="279"/>
      <c r="BW6" s="279"/>
      <c r="BX6" s="279"/>
      <c r="BY6" s="279"/>
      <c r="BZ6" s="279"/>
      <c r="CA6" s="279"/>
      <c r="CB6" s="279"/>
      <c r="CC6" s="279"/>
      <c r="CD6" s="279"/>
      <c r="CE6" s="279"/>
      <c r="CF6" s="279"/>
      <c r="CG6" s="279"/>
      <c r="CH6" s="279"/>
      <c r="CI6" s="279"/>
      <c r="CJ6" s="279"/>
      <c r="CK6" s="280"/>
    </row>
    <row r="7" spans="1:99" s="20" customFormat="1" x14ac:dyDescent="0.35">
      <c r="K7" s="281" t="s">
        <v>104</v>
      </c>
      <c r="L7" s="282"/>
      <c r="M7" s="282"/>
      <c r="N7" s="282"/>
      <c r="O7" s="282"/>
      <c r="P7" s="282"/>
      <c r="Q7" s="282"/>
      <c r="R7" s="282"/>
      <c r="S7" s="282"/>
      <c r="T7" s="282"/>
      <c r="U7" s="282"/>
      <c r="V7" s="282"/>
      <c r="W7" s="282"/>
      <c r="X7" s="282"/>
      <c r="Y7" s="282"/>
      <c r="Z7" s="282"/>
      <c r="AA7" s="282"/>
      <c r="AB7" s="282"/>
      <c r="AC7" s="282"/>
      <c r="AD7" s="282"/>
      <c r="AE7" s="282"/>
      <c r="AF7" s="282"/>
      <c r="AG7" s="282"/>
      <c r="AH7" s="282"/>
      <c r="AI7" s="282"/>
      <c r="AJ7" s="282"/>
      <c r="AK7" s="282"/>
      <c r="AL7" s="282"/>
      <c r="AM7" s="282"/>
      <c r="AN7" s="282"/>
      <c r="AO7" s="282"/>
      <c r="AP7" s="282"/>
      <c r="AQ7" s="282"/>
      <c r="AR7" s="282"/>
      <c r="AS7" s="282"/>
      <c r="AT7" s="282"/>
      <c r="AU7" s="282"/>
      <c r="AV7" s="282"/>
      <c r="AW7" s="282"/>
      <c r="AX7" s="282"/>
      <c r="AY7" s="282"/>
      <c r="AZ7" s="282"/>
      <c r="BA7" s="282"/>
      <c r="BB7" s="282"/>
      <c r="BC7" s="282"/>
      <c r="BD7" s="282"/>
      <c r="BE7" s="282"/>
      <c r="BF7" s="282"/>
      <c r="BG7" s="282"/>
      <c r="BH7" s="282"/>
      <c r="BI7" s="282"/>
      <c r="BJ7" s="282"/>
      <c r="BK7" s="282"/>
      <c r="BL7" s="282"/>
      <c r="BM7" s="282"/>
      <c r="BN7" s="282"/>
      <c r="BO7" s="282"/>
      <c r="BP7" s="282"/>
      <c r="BQ7" s="282"/>
      <c r="BR7" s="282"/>
      <c r="BS7" s="282"/>
      <c r="BT7" s="282"/>
      <c r="BU7" s="282"/>
      <c r="BV7" s="282"/>
      <c r="BW7" s="282"/>
      <c r="BX7" s="282"/>
      <c r="BY7" s="282"/>
      <c r="BZ7" s="282"/>
      <c r="CA7" s="282"/>
      <c r="CB7" s="282"/>
      <c r="CC7" s="282"/>
      <c r="CD7" s="282"/>
      <c r="CE7" s="282"/>
      <c r="CF7" s="282"/>
      <c r="CG7" s="282"/>
      <c r="CH7" s="282"/>
      <c r="CI7" s="282"/>
      <c r="CJ7" s="282"/>
      <c r="CK7" s="283"/>
    </row>
    <row r="8" spans="1:99" s="20" customFormat="1" ht="25" customHeight="1" x14ac:dyDescent="0.35"/>
    <row r="9" spans="1:99" s="23" customFormat="1" ht="21.75" customHeight="1" x14ac:dyDescent="0.45">
      <c r="O9" s="294" t="s">
        <v>105</v>
      </c>
      <c r="P9" s="295"/>
      <c r="Q9" s="295"/>
      <c r="R9" s="295"/>
      <c r="S9" s="295"/>
      <c r="T9" s="295"/>
      <c r="U9" s="295"/>
      <c r="V9" s="295"/>
      <c r="W9" s="295"/>
      <c r="X9" s="295"/>
      <c r="Y9" s="295"/>
      <c r="Z9" s="295"/>
      <c r="AA9" s="295"/>
      <c r="AB9" s="295"/>
      <c r="AC9" s="295"/>
      <c r="AD9" s="295"/>
      <c r="AE9" s="295"/>
      <c r="AF9" s="295"/>
      <c r="AG9" s="295"/>
      <c r="AH9" s="295"/>
      <c r="AI9" s="295"/>
      <c r="AJ9" s="295"/>
      <c r="AK9" s="295"/>
      <c r="AL9" s="295"/>
      <c r="AM9" s="295"/>
      <c r="AN9" s="295"/>
      <c r="AO9" s="295"/>
      <c r="AP9" s="295"/>
      <c r="AQ9" s="295"/>
      <c r="AR9" s="295"/>
      <c r="AS9" s="295"/>
      <c r="AT9" s="295"/>
      <c r="AU9" s="295"/>
      <c r="AV9" s="295"/>
      <c r="AW9" s="295"/>
      <c r="AX9" s="295"/>
      <c r="AY9" s="295"/>
      <c r="AZ9" s="295"/>
      <c r="BA9" s="295"/>
      <c r="BB9" s="295"/>
      <c r="BC9" s="295"/>
      <c r="BD9" s="295"/>
      <c r="BE9" s="295"/>
      <c r="BF9" s="295"/>
      <c r="BG9" s="295"/>
      <c r="BH9" s="295"/>
      <c r="BI9" s="295"/>
      <c r="BJ9" s="295"/>
      <c r="BK9" s="295"/>
      <c r="BL9" s="295"/>
      <c r="BM9" s="295"/>
      <c r="BN9" s="295"/>
      <c r="BO9" s="295"/>
      <c r="BP9" s="295"/>
      <c r="BQ9" s="295"/>
      <c r="BR9" s="295"/>
      <c r="BS9" s="295"/>
      <c r="BT9" s="295"/>
      <c r="BU9" s="295"/>
      <c r="BV9" s="295"/>
      <c r="BW9" s="295"/>
      <c r="BX9" s="295"/>
      <c r="BY9" s="295"/>
      <c r="BZ9" s="295"/>
      <c r="CA9" s="295"/>
      <c r="CB9" s="295"/>
      <c r="CC9" s="295"/>
      <c r="CD9" s="295"/>
      <c r="CE9" s="295"/>
      <c r="CF9" s="295"/>
      <c r="CG9" s="296"/>
    </row>
    <row r="10" spans="1:99" s="23" customFormat="1" ht="18" x14ac:dyDescent="0.45">
      <c r="O10" s="297" t="s">
        <v>106</v>
      </c>
      <c r="P10" s="298"/>
      <c r="Q10" s="298"/>
      <c r="R10" s="298"/>
      <c r="S10" s="298"/>
      <c r="T10" s="298"/>
      <c r="U10" s="298"/>
      <c r="V10" s="298"/>
      <c r="W10" s="298"/>
      <c r="X10" s="298"/>
      <c r="Y10" s="298"/>
      <c r="Z10" s="298"/>
      <c r="AA10" s="298"/>
      <c r="AB10" s="298"/>
      <c r="AC10" s="298"/>
      <c r="AD10" s="298"/>
      <c r="AE10" s="298"/>
      <c r="AF10" s="298"/>
      <c r="AG10" s="298"/>
      <c r="AH10" s="298"/>
      <c r="AI10" s="298"/>
      <c r="AJ10" s="298"/>
      <c r="AK10" s="298"/>
      <c r="AL10" s="298"/>
      <c r="AM10" s="298"/>
      <c r="AN10" s="298"/>
      <c r="AO10" s="298"/>
      <c r="AP10" s="298"/>
      <c r="AQ10" s="298"/>
      <c r="AR10" s="298"/>
      <c r="AS10" s="298"/>
      <c r="AT10" s="298"/>
      <c r="AU10" s="298"/>
      <c r="AV10" s="298"/>
      <c r="AW10" s="298"/>
      <c r="AX10" s="298"/>
      <c r="AY10" s="298"/>
      <c r="AZ10" s="298"/>
      <c r="BA10" s="298"/>
      <c r="BB10" s="298"/>
      <c r="BC10" s="298"/>
      <c r="BD10" s="298"/>
      <c r="BE10" s="298"/>
      <c r="BF10" s="298"/>
      <c r="BG10" s="298"/>
      <c r="BH10" s="298"/>
      <c r="BI10" s="298"/>
      <c r="BJ10" s="298"/>
      <c r="BK10" s="298"/>
      <c r="BL10" s="298"/>
      <c r="BM10" s="298"/>
      <c r="BN10" s="298"/>
      <c r="BO10" s="298"/>
      <c r="BP10" s="298"/>
      <c r="BQ10" s="298"/>
      <c r="BR10" s="298"/>
      <c r="BS10" s="298"/>
      <c r="BT10" s="298"/>
      <c r="BU10" s="298"/>
      <c r="BV10" s="298"/>
      <c r="BW10" s="298"/>
      <c r="BX10" s="298"/>
      <c r="BY10" s="298"/>
      <c r="BZ10" s="298"/>
      <c r="CA10" s="298"/>
      <c r="CB10" s="298"/>
      <c r="CC10" s="298"/>
      <c r="CD10" s="298"/>
      <c r="CE10" s="298"/>
      <c r="CF10" s="298"/>
      <c r="CG10" s="299"/>
    </row>
    <row r="11" spans="1:99" s="24" customFormat="1" ht="18" x14ac:dyDescent="0.45">
      <c r="O11" s="25"/>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7"/>
      <c r="AV11" s="28"/>
      <c r="AW11" s="28" t="s">
        <v>107</v>
      </c>
      <c r="AX11" s="300">
        <v>22</v>
      </c>
      <c r="AY11" s="300"/>
      <c r="AZ11" s="29" t="s">
        <v>108</v>
      </c>
      <c r="BA11" s="26"/>
      <c r="BB11" s="29"/>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30"/>
    </row>
    <row r="12" spans="1:99" s="31" customFormat="1" ht="5.15" customHeight="1" x14ac:dyDescent="0.25">
      <c r="O12" s="32"/>
      <c r="P12" s="33"/>
      <c r="Q12" s="33"/>
      <c r="R12" s="33"/>
      <c r="S12" s="33"/>
      <c r="T12" s="33"/>
      <c r="U12" s="33"/>
      <c r="V12" s="33"/>
      <c r="W12" s="33"/>
      <c r="X12" s="33"/>
      <c r="Y12" s="33"/>
      <c r="Z12" s="33"/>
      <c r="AA12" s="33"/>
      <c r="AB12" s="33"/>
      <c r="AC12" s="33"/>
      <c r="AD12" s="33"/>
      <c r="AE12" s="33"/>
      <c r="AF12" s="33"/>
      <c r="AG12" s="33"/>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3"/>
      <c r="BO12" s="33"/>
      <c r="BP12" s="33"/>
      <c r="BQ12" s="33"/>
      <c r="BR12" s="33"/>
      <c r="BS12" s="33"/>
      <c r="BT12" s="33"/>
      <c r="BU12" s="33"/>
      <c r="BV12" s="33"/>
      <c r="BW12" s="33"/>
      <c r="BX12" s="33"/>
      <c r="BY12" s="33"/>
      <c r="BZ12" s="33"/>
      <c r="CA12" s="33"/>
      <c r="CB12" s="35"/>
      <c r="CC12" s="35"/>
      <c r="CD12" s="35"/>
      <c r="CE12" s="35"/>
      <c r="CF12" s="35"/>
      <c r="CG12" s="36"/>
    </row>
    <row r="13" spans="1:99" s="20" customFormat="1" ht="25" customHeight="1" x14ac:dyDescent="0.35"/>
    <row r="14" spans="1:99" s="37" customFormat="1" x14ac:dyDescent="0.3">
      <c r="A14" s="301" t="s">
        <v>109</v>
      </c>
      <c r="B14" s="302"/>
      <c r="C14" s="302"/>
      <c r="D14" s="302"/>
      <c r="E14" s="302"/>
      <c r="F14" s="302"/>
      <c r="G14" s="302"/>
      <c r="H14" s="302"/>
      <c r="I14" s="302"/>
      <c r="J14" s="302"/>
      <c r="K14" s="302"/>
      <c r="L14" s="302"/>
      <c r="M14" s="302"/>
      <c r="N14" s="302"/>
      <c r="O14" s="302"/>
      <c r="P14" s="302"/>
      <c r="Q14" s="302"/>
      <c r="R14" s="302"/>
      <c r="S14" s="302"/>
      <c r="T14" s="302"/>
      <c r="U14" s="302"/>
      <c r="V14" s="302"/>
      <c r="W14" s="302"/>
      <c r="X14" s="302"/>
      <c r="Y14" s="302"/>
      <c r="Z14" s="302"/>
      <c r="AA14" s="302"/>
      <c r="AB14" s="302"/>
      <c r="AC14" s="302"/>
      <c r="AD14" s="302"/>
      <c r="AE14" s="302"/>
      <c r="AF14" s="302"/>
      <c r="AG14" s="302"/>
      <c r="AH14" s="302"/>
      <c r="AI14" s="302"/>
      <c r="AJ14" s="302"/>
      <c r="AK14" s="302"/>
      <c r="AL14" s="302"/>
      <c r="AM14" s="302"/>
      <c r="AN14" s="302"/>
      <c r="AO14" s="302"/>
      <c r="AP14" s="302"/>
      <c r="AQ14" s="302"/>
      <c r="AR14" s="302"/>
      <c r="AS14" s="302"/>
      <c r="AT14" s="302"/>
      <c r="AU14" s="302"/>
      <c r="AV14" s="302"/>
      <c r="AW14" s="302"/>
      <c r="AX14" s="302"/>
      <c r="AY14" s="303"/>
      <c r="AZ14" s="304" t="s">
        <v>110</v>
      </c>
      <c r="BA14" s="302"/>
      <c r="BB14" s="302"/>
      <c r="BC14" s="302"/>
      <c r="BD14" s="302"/>
      <c r="BE14" s="302"/>
      <c r="BF14" s="302"/>
      <c r="BG14" s="302"/>
      <c r="BH14" s="302"/>
      <c r="BI14" s="302"/>
      <c r="BJ14" s="302"/>
      <c r="BK14" s="302"/>
      <c r="BL14" s="302"/>
      <c r="BM14" s="302"/>
      <c r="BN14" s="302"/>
      <c r="BO14" s="302"/>
      <c r="BP14" s="302"/>
      <c r="BQ14" s="302"/>
      <c r="BR14" s="302"/>
      <c r="BS14" s="302"/>
      <c r="BT14" s="302"/>
      <c r="BU14" s="303"/>
      <c r="BZ14" s="305" t="s">
        <v>111</v>
      </c>
      <c r="CA14" s="306"/>
      <c r="CB14" s="306"/>
      <c r="CC14" s="306"/>
      <c r="CD14" s="306"/>
      <c r="CE14" s="306"/>
      <c r="CF14" s="306"/>
      <c r="CG14" s="306"/>
      <c r="CH14" s="306"/>
      <c r="CI14" s="306"/>
      <c r="CJ14" s="306"/>
      <c r="CK14" s="306"/>
      <c r="CL14" s="306"/>
      <c r="CM14" s="306"/>
      <c r="CN14" s="306"/>
      <c r="CO14" s="306"/>
      <c r="CP14" s="306"/>
      <c r="CQ14" s="306"/>
      <c r="CR14" s="306"/>
      <c r="CS14" s="306"/>
      <c r="CT14" s="306"/>
      <c r="CU14" s="307"/>
    </row>
    <row r="15" spans="1:99" s="37" customFormat="1" x14ac:dyDescent="0.35">
      <c r="A15" s="288" t="s">
        <v>112</v>
      </c>
      <c r="B15" s="289"/>
      <c r="C15" s="289"/>
      <c r="D15" s="289"/>
      <c r="E15" s="289"/>
      <c r="F15" s="289"/>
      <c r="G15" s="289"/>
      <c r="H15" s="289"/>
      <c r="I15" s="289"/>
      <c r="J15" s="289"/>
      <c r="K15" s="289"/>
      <c r="L15" s="289"/>
      <c r="M15" s="289"/>
      <c r="N15" s="289"/>
      <c r="O15" s="289"/>
      <c r="P15" s="289"/>
      <c r="Q15" s="289"/>
      <c r="R15" s="289"/>
      <c r="S15" s="289"/>
      <c r="T15" s="289"/>
      <c r="U15" s="289"/>
      <c r="V15" s="289"/>
      <c r="W15" s="289"/>
      <c r="X15" s="289"/>
      <c r="Y15" s="289"/>
      <c r="Z15" s="289"/>
      <c r="AA15" s="289"/>
      <c r="AB15" s="289"/>
      <c r="AC15" s="289"/>
      <c r="AD15" s="289"/>
      <c r="AE15" s="289"/>
      <c r="AF15" s="289"/>
      <c r="AG15" s="289"/>
      <c r="AH15" s="289"/>
      <c r="AI15" s="289"/>
      <c r="AJ15" s="289"/>
      <c r="AK15" s="289"/>
      <c r="AL15" s="289"/>
      <c r="AM15" s="289"/>
      <c r="AN15" s="289"/>
      <c r="AO15" s="289"/>
      <c r="AP15" s="289"/>
      <c r="AQ15" s="289"/>
      <c r="AR15" s="289"/>
      <c r="AS15" s="289"/>
      <c r="AT15" s="289"/>
      <c r="AU15" s="289"/>
      <c r="AV15" s="289"/>
      <c r="AW15" s="289"/>
      <c r="AX15" s="289"/>
      <c r="AY15" s="290"/>
      <c r="AZ15" s="278" t="s">
        <v>113</v>
      </c>
      <c r="BA15" s="279"/>
      <c r="BB15" s="279"/>
      <c r="BC15" s="279"/>
      <c r="BD15" s="279"/>
      <c r="BE15" s="279"/>
      <c r="BF15" s="279"/>
      <c r="BG15" s="279"/>
      <c r="BH15" s="279"/>
      <c r="BI15" s="279"/>
      <c r="BJ15" s="279"/>
      <c r="BK15" s="279"/>
      <c r="BL15" s="279"/>
      <c r="BM15" s="279"/>
      <c r="BN15" s="279"/>
      <c r="BO15" s="279"/>
      <c r="BP15" s="279"/>
      <c r="BQ15" s="279"/>
      <c r="BR15" s="279"/>
      <c r="BS15" s="279"/>
      <c r="BT15" s="279"/>
      <c r="BU15" s="280"/>
      <c r="BZ15" s="38"/>
      <c r="CA15" s="38"/>
      <c r="CB15" s="38"/>
      <c r="CC15" s="38"/>
      <c r="CD15" s="38"/>
      <c r="CE15" s="38"/>
      <c r="CF15" s="38"/>
      <c r="CG15" s="38"/>
      <c r="CH15" s="38"/>
      <c r="CI15" s="38"/>
      <c r="CJ15" s="38"/>
      <c r="CK15" s="38"/>
      <c r="CL15" s="38"/>
      <c r="CM15" s="38"/>
      <c r="CN15" s="38"/>
      <c r="CO15" s="38"/>
      <c r="CP15" s="38"/>
      <c r="CQ15" s="38"/>
      <c r="CR15" s="38"/>
      <c r="CS15" s="38"/>
      <c r="CT15" s="38"/>
      <c r="CU15" s="38"/>
    </row>
    <row r="16" spans="1:99" s="37" customFormat="1" x14ac:dyDescent="0.35">
      <c r="A16" s="291" t="s">
        <v>114</v>
      </c>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292"/>
      <c r="AL16" s="292"/>
      <c r="AM16" s="292"/>
      <c r="AN16" s="292"/>
      <c r="AO16" s="292"/>
      <c r="AP16" s="292"/>
      <c r="AQ16" s="292"/>
      <c r="AR16" s="292"/>
      <c r="AS16" s="292"/>
      <c r="AT16" s="292"/>
      <c r="AU16" s="292"/>
      <c r="AV16" s="292"/>
      <c r="AW16" s="292"/>
      <c r="AX16" s="292"/>
      <c r="AY16" s="293"/>
      <c r="AZ16" s="278"/>
      <c r="BA16" s="279"/>
      <c r="BB16" s="279"/>
      <c r="BC16" s="279"/>
      <c r="BD16" s="279"/>
      <c r="BE16" s="279"/>
      <c r="BF16" s="279"/>
      <c r="BG16" s="279"/>
      <c r="BH16" s="279"/>
      <c r="BI16" s="279"/>
      <c r="BJ16" s="279"/>
      <c r="BK16" s="279"/>
      <c r="BL16" s="279"/>
      <c r="BM16" s="279"/>
      <c r="BN16" s="279"/>
      <c r="BO16" s="279"/>
      <c r="BP16" s="279"/>
      <c r="BQ16" s="279"/>
      <c r="BR16" s="279"/>
      <c r="BS16" s="279"/>
      <c r="BT16" s="279"/>
      <c r="BU16" s="280"/>
      <c r="BZ16" s="286" t="s">
        <v>115</v>
      </c>
      <c r="CA16" s="286"/>
      <c r="CB16" s="286"/>
      <c r="CC16" s="286"/>
      <c r="CD16" s="286"/>
      <c r="CE16" s="286"/>
      <c r="CF16" s="286"/>
      <c r="CG16" s="286"/>
      <c r="CH16" s="286"/>
      <c r="CI16" s="286"/>
      <c r="CJ16" s="286"/>
      <c r="CK16" s="286"/>
      <c r="CL16" s="286"/>
      <c r="CM16" s="286"/>
      <c r="CN16" s="286"/>
      <c r="CO16" s="286"/>
      <c r="CP16" s="286"/>
      <c r="CQ16" s="286"/>
      <c r="CR16" s="286"/>
      <c r="CS16" s="286"/>
      <c r="CT16" s="286"/>
      <c r="CU16" s="286"/>
    </row>
    <row r="17" spans="1:173" s="37" customFormat="1" x14ac:dyDescent="0.35">
      <c r="A17" s="42"/>
      <c r="B17" s="40" t="s">
        <v>116</v>
      </c>
      <c r="C17" s="43" t="s">
        <v>117</v>
      </c>
      <c r="E17" s="44"/>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5"/>
      <c r="AZ17" s="278"/>
      <c r="BA17" s="279"/>
      <c r="BB17" s="279"/>
      <c r="BC17" s="279"/>
      <c r="BD17" s="279"/>
      <c r="BE17" s="279"/>
      <c r="BF17" s="279"/>
      <c r="BG17" s="279"/>
      <c r="BH17" s="279"/>
      <c r="BI17" s="279"/>
      <c r="BJ17" s="279"/>
      <c r="BK17" s="279"/>
      <c r="BL17" s="279"/>
      <c r="BM17" s="279"/>
      <c r="BN17" s="279"/>
      <c r="BO17" s="279"/>
      <c r="BP17" s="279"/>
      <c r="BQ17" s="279"/>
      <c r="BR17" s="279"/>
      <c r="BS17" s="279"/>
      <c r="BT17" s="279"/>
      <c r="BU17" s="280"/>
      <c r="BZ17" s="286" t="s">
        <v>118</v>
      </c>
      <c r="CA17" s="286"/>
      <c r="CB17" s="286"/>
      <c r="CC17" s="286"/>
      <c r="CD17" s="286"/>
      <c r="CE17" s="286"/>
      <c r="CF17" s="286"/>
      <c r="CG17" s="286"/>
      <c r="CH17" s="286"/>
      <c r="CI17" s="286"/>
      <c r="CJ17" s="286"/>
      <c r="CK17" s="286"/>
      <c r="CL17" s="286"/>
      <c r="CM17" s="286"/>
      <c r="CN17" s="286"/>
      <c r="CO17" s="286"/>
      <c r="CP17" s="286"/>
      <c r="CQ17" s="286"/>
      <c r="CR17" s="286"/>
      <c r="CS17" s="286"/>
      <c r="CT17" s="286"/>
      <c r="CU17" s="286"/>
    </row>
    <row r="18" spans="1:173" s="37" customFormat="1" ht="12.75" customHeight="1" x14ac:dyDescent="0.35">
      <c r="A18" s="42"/>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5"/>
      <c r="AZ18" s="278"/>
      <c r="BA18" s="279"/>
      <c r="BB18" s="279"/>
      <c r="BC18" s="279"/>
      <c r="BD18" s="279"/>
      <c r="BE18" s="279"/>
      <c r="BF18" s="279"/>
      <c r="BG18" s="279"/>
      <c r="BH18" s="279"/>
      <c r="BI18" s="279"/>
      <c r="BJ18" s="279"/>
      <c r="BK18" s="279"/>
      <c r="BL18" s="279"/>
      <c r="BM18" s="279"/>
      <c r="BN18" s="279"/>
      <c r="BO18" s="279"/>
      <c r="BP18" s="279"/>
      <c r="BQ18" s="279"/>
      <c r="BR18" s="279"/>
      <c r="BS18" s="279"/>
      <c r="BT18" s="279"/>
      <c r="BU18" s="280"/>
      <c r="BV18" s="46"/>
      <c r="BZ18" s="286" t="s">
        <v>119</v>
      </c>
      <c r="CA18" s="286"/>
      <c r="CB18" s="286"/>
      <c r="CC18" s="286"/>
      <c r="CD18" s="286"/>
      <c r="CE18" s="286"/>
      <c r="CF18" s="286"/>
      <c r="CG18" s="286"/>
      <c r="CH18" s="286"/>
      <c r="CI18" s="286"/>
      <c r="CJ18" s="286"/>
      <c r="CK18" s="286"/>
      <c r="CL18" s="286"/>
      <c r="CM18" s="286"/>
      <c r="CN18" s="286"/>
      <c r="CO18" s="286"/>
      <c r="CP18" s="286"/>
      <c r="CQ18" s="286"/>
      <c r="CR18" s="286"/>
      <c r="CS18" s="286"/>
      <c r="CT18" s="286"/>
      <c r="CU18" s="286"/>
    </row>
    <row r="19" spans="1:173" s="37" customFormat="1" ht="12.75" customHeight="1" x14ac:dyDescent="0.35">
      <c r="A19" s="42"/>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5"/>
      <c r="AZ19" s="278"/>
      <c r="BA19" s="279"/>
      <c r="BB19" s="279"/>
      <c r="BC19" s="279"/>
      <c r="BD19" s="279"/>
      <c r="BE19" s="279"/>
      <c r="BF19" s="279"/>
      <c r="BG19" s="279"/>
      <c r="BH19" s="279"/>
      <c r="BI19" s="279"/>
      <c r="BJ19" s="279"/>
      <c r="BK19" s="279"/>
      <c r="BL19" s="279"/>
      <c r="BM19" s="279"/>
      <c r="BN19" s="279"/>
      <c r="BO19" s="279"/>
      <c r="BP19" s="279"/>
      <c r="BQ19" s="279"/>
      <c r="BR19" s="279"/>
      <c r="BS19" s="279"/>
      <c r="BT19" s="279"/>
      <c r="BU19" s="280"/>
      <c r="BV19" s="46"/>
      <c r="BZ19" s="287" t="s">
        <v>120</v>
      </c>
      <c r="CA19" s="287"/>
      <c r="CB19" s="287"/>
      <c r="CC19" s="287"/>
      <c r="CD19" s="287"/>
      <c r="CE19" s="287"/>
      <c r="CF19" s="287"/>
      <c r="CG19" s="287"/>
      <c r="CH19" s="287"/>
      <c r="CI19" s="287"/>
      <c r="CJ19" s="287"/>
      <c r="CK19" s="287"/>
      <c r="CL19" s="287"/>
      <c r="CM19" s="287"/>
      <c r="CN19" s="287"/>
      <c r="CO19" s="287"/>
      <c r="CP19" s="287"/>
      <c r="CQ19" s="287"/>
      <c r="CR19" s="287"/>
      <c r="CS19" s="287"/>
      <c r="CT19" s="287"/>
      <c r="CU19" s="287"/>
    </row>
    <row r="20" spans="1:173" s="37" customFormat="1" x14ac:dyDescent="0.35">
      <c r="A20" s="42"/>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5"/>
      <c r="AZ20" s="278"/>
      <c r="BA20" s="279"/>
      <c r="BB20" s="279"/>
      <c r="BC20" s="279"/>
      <c r="BD20" s="279"/>
      <c r="BE20" s="279"/>
      <c r="BF20" s="279"/>
      <c r="BG20" s="279"/>
      <c r="BH20" s="279"/>
      <c r="BI20" s="279"/>
      <c r="BJ20" s="279"/>
      <c r="BK20" s="279"/>
      <c r="BL20" s="279"/>
      <c r="BM20" s="279"/>
      <c r="BN20" s="279"/>
      <c r="BO20" s="279"/>
      <c r="BP20" s="279"/>
      <c r="BQ20" s="279"/>
      <c r="BR20" s="279"/>
      <c r="BS20" s="279"/>
      <c r="BT20" s="279"/>
      <c r="BU20" s="280"/>
      <c r="BV20" s="46"/>
      <c r="BZ20" s="48" t="s">
        <v>121</v>
      </c>
      <c r="CA20" s="47"/>
      <c r="CB20" s="285"/>
      <c r="CC20" s="285"/>
      <c r="CD20" s="285"/>
      <c r="CE20" s="285"/>
      <c r="CF20" s="285"/>
      <c r="CG20" s="285"/>
      <c r="CH20" s="285"/>
      <c r="CI20" s="285"/>
      <c r="CJ20" s="285"/>
      <c r="CK20" s="285"/>
      <c r="CL20" s="285"/>
      <c r="CM20" s="285"/>
      <c r="CN20" s="285"/>
      <c r="CO20" s="47"/>
      <c r="CP20" s="49" t="s">
        <v>122</v>
      </c>
      <c r="CQ20" s="285"/>
      <c r="CR20" s="285"/>
      <c r="CS20" s="285"/>
      <c r="CT20" s="285"/>
      <c r="CU20" s="285"/>
    </row>
    <row r="21" spans="1:173" s="37" customFormat="1" x14ac:dyDescent="0.35">
      <c r="A21" s="42"/>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5"/>
      <c r="AZ21" s="278"/>
      <c r="BA21" s="279"/>
      <c r="BB21" s="279"/>
      <c r="BC21" s="279"/>
      <c r="BD21" s="279"/>
      <c r="BE21" s="279"/>
      <c r="BF21" s="279"/>
      <c r="BG21" s="279"/>
      <c r="BH21" s="279"/>
      <c r="BI21" s="279"/>
      <c r="BJ21" s="279"/>
      <c r="BK21" s="279"/>
      <c r="BL21" s="279"/>
      <c r="BM21" s="279"/>
      <c r="BN21" s="279"/>
      <c r="BO21" s="279"/>
      <c r="BP21" s="279"/>
      <c r="BQ21" s="279"/>
      <c r="BR21" s="279"/>
      <c r="BS21" s="279"/>
      <c r="BT21" s="279"/>
      <c r="BU21" s="280"/>
      <c r="BV21" s="46"/>
      <c r="BZ21" s="48" t="s">
        <v>121</v>
      </c>
      <c r="CA21" s="47"/>
      <c r="CB21" s="285"/>
      <c r="CC21" s="285"/>
      <c r="CD21" s="285"/>
      <c r="CE21" s="285"/>
      <c r="CF21" s="285"/>
      <c r="CG21" s="285"/>
      <c r="CH21" s="285"/>
      <c r="CI21" s="285"/>
      <c r="CJ21" s="285"/>
      <c r="CK21" s="285"/>
      <c r="CL21" s="285"/>
      <c r="CM21" s="285"/>
      <c r="CN21" s="285"/>
      <c r="CO21" s="47"/>
      <c r="CP21" s="49" t="s">
        <v>122</v>
      </c>
      <c r="CQ21" s="285"/>
      <c r="CR21" s="285"/>
      <c r="CS21" s="285"/>
      <c r="CT21" s="285"/>
      <c r="CU21" s="285"/>
    </row>
    <row r="22" spans="1:173" s="37" customFormat="1" x14ac:dyDescent="0.35">
      <c r="A22" s="39"/>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1"/>
      <c r="AZ22" s="278"/>
      <c r="BA22" s="279"/>
      <c r="BB22" s="279"/>
      <c r="BC22" s="279"/>
      <c r="BD22" s="279"/>
      <c r="BE22" s="279"/>
      <c r="BF22" s="279"/>
      <c r="BG22" s="279"/>
      <c r="BH22" s="279"/>
      <c r="BI22" s="279"/>
      <c r="BJ22" s="279"/>
      <c r="BK22" s="279"/>
      <c r="BL22" s="279"/>
      <c r="BM22" s="279"/>
      <c r="BN22" s="279"/>
      <c r="BO22" s="279"/>
      <c r="BP22" s="279"/>
      <c r="BQ22" s="279"/>
      <c r="BR22" s="279"/>
      <c r="BS22" s="279"/>
      <c r="BT22" s="279"/>
      <c r="BU22" s="280"/>
      <c r="BV22" s="46"/>
    </row>
    <row r="23" spans="1:173" s="37" customFormat="1" x14ac:dyDescent="0.35">
      <c r="A23" s="50"/>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2"/>
      <c r="AZ23" s="281"/>
      <c r="BA23" s="282"/>
      <c r="BB23" s="282"/>
      <c r="BC23" s="282"/>
      <c r="BD23" s="282"/>
      <c r="BE23" s="282"/>
      <c r="BF23" s="282"/>
      <c r="BG23" s="282"/>
      <c r="BH23" s="282"/>
      <c r="BI23" s="282"/>
      <c r="BJ23" s="282"/>
      <c r="BK23" s="282"/>
      <c r="BL23" s="282"/>
      <c r="BM23" s="282"/>
      <c r="BN23" s="282"/>
      <c r="BO23" s="282"/>
      <c r="BP23" s="282"/>
      <c r="BQ23" s="282"/>
      <c r="BR23" s="282"/>
      <c r="BS23" s="282"/>
      <c r="BT23" s="282"/>
      <c r="BU23" s="283"/>
      <c r="BV23" s="46"/>
      <c r="BY23" s="53"/>
      <c r="BZ23" s="275" t="s">
        <v>123</v>
      </c>
      <c r="CA23" s="276"/>
      <c r="CB23" s="276"/>
      <c r="CC23" s="276"/>
      <c r="CD23" s="276"/>
      <c r="CE23" s="276"/>
      <c r="CF23" s="276"/>
      <c r="CG23" s="276"/>
      <c r="CH23" s="276"/>
      <c r="CI23" s="276"/>
      <c r="CJ23" s="276"/>
      <c r="CK23" s="276"/>
      <c r="CL23" s="276"/>
      <c r="CM23" s="276"/>
      <c r="CN23" s="276"/>
      <c r="CO23" s="276"/>
      <c r="CP23" s="276"/>
      <c r="CQ23" s="276"/>
      <c r="CR23" s="276"/>
      <c r="CS23" s="276"/>
      <c r="CT23" s="276"/>
      <c r="CU23" s="277"/>
    </row>
    <row r="24" spans="1:173" s="43" customFormat="1" ht="25" customHeight="1" x14ac:dyDescent="0.35"/>
    <row r="25" spans="1:173" ht="41.15" customHeight="1" x14ac:dyDescent="0.35">
      <c r="A25" s="22"/>
      <c r="B25" s="54" t="s">
        <v>124</v>
      </c>
      <c r="C25" s="54"/>
      <c r="D25" s="54"/>
      <c r="E25" s="55"/>
      <c r="F25" s="54"/>
      <c r="G25" s="54"/>
      <c r="H25" s="54"/>
      <c r="I25" s="54"/>
      <c r="J25" s="56"/>
      <c r="K25" s="56"/>
      <c r="L25" s="56"/>
      <c r="M25" s="56"/>
      <c r="N25" s="56"/>
      <c r="O25" s="56"/>
      <c r="P25" s="56"/>
      <c r="Q25" s="56"/>
      <c r="R25" s="56"/>
      <c r="S25" s="56"/>
      <c r="T25" s="56"/>
      <c r="U25" s="56"/>
      <c r="V25" s="56"/>
      <c r="W25" s="56"/>
      <c r="X25" s="56"/>
      <c r="Y25" s="56"/>
      <c r="Z25" s="56"/>
      <c r="AA25" s="56"/>
      <c r="AB25" s="57"/>
      <c r="AC25" s="271"/>
      <c r="AD25" s="271"/>
      <c r="AE25" s="271"/>
      <c r="AF25" s="271"/>
      <c r="AG25" s="271"/>
      <c r="AH25" s="271"/>
      <c r="AI25" s="271"/>
      <c r="AJ25" s="271"/>
      <c r="AK25" s="271"/>
      <c r="AL25" s="271"/>
      <c r="AM25" s="271"/>
      <c r="AN25" s="271"/>
      <c r="AO25" s="271"/>
      <c r="AP25" s="271"/>
      <c r="AQ25" s="271"/>
      <c r="AR25" s="271"/>
      <c r="AS25" s="271"/>
      <c r="AT25" s="271"/>
      <c r="AU25" s="271"/>
      <c r="AV25" s="271"/>
      <c r="AW25" s="271"/>
      <c r="AX25" s="271"/>
      <c r="AY25" s="271"/>
      <c r="AZ25" s="271"/>
      <c r="BA25" s="271"/>
      <c r="BB25" s="271"/>
      <c r="BC25" s="271"/>
      <c r="BD25" s="271"/>
      <c r="BE25" s="271"/>
      <c r="BF25" s="271"/>
      <c r="BG25" s="271"/>
      <c r="BH25" s="271"/>
      <c r="BI25" s="271"/>
      <c r="BJ25" s="271"/>
      <c r="BK25" s="271"/>
      <c r="BL25" s="271"/>
      <c r="BM25" s="271"/>
      <c r="BN25" s="271"/>
      <c r="BO25" s="271"/>
      <c r="BP25" s="271"/>
      <c r="BQ25" s="271"/>
      <c r="BR25" s="271"/>
      <c r="BS25" s="271"/>
      <c r="BT25" s="271"/>
      <c r="BU25" s="271"/>
      <c r="BV25" s="271"/>
      <c r="BW25" s="271"/>
      <c r="BX25" s="271"/>
      <c r="BY25" s="271"/>
      <c r="BZ25" s="271"/>
      <c r="CA25" s="271"/>
      <c r="CB25" s="271"/>
      <c r="CC25" s="271"/>
      <c r="CD25" s="271"/>
      <c r="CE25" s="271"/>
      <c r="CF25" s="271"/>
      <c r="CG25" s="271"/>
      <c r="CH25" s="271"/>
      <c r="CI25" s="271"/>
      <c r="CJ25" s="271"/>
      <c r="CK25" s="271"/>
      <c r="CL25" s="271"/>
      <c r="CM25" s="271"/>
      <c r="CN25" s="271"/>
      <c r="CO25" s="271"/>
      <c r="CP25" s="271"/>
      <c r="CQ25" s="271"/>
      <c r="CR25" s="271"/>
      <c r="CS25" s="271"/>
      <c r="CT25" s="271"/>
      <c r="CU25" s="58"/>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c r="FP25" s="20"/>
      <c r="FQ25" s="20"/>
    </row>
    <row r="26" spans="1:173" s="59" customFormat="1" ht="9" customHeight="1" x14ac:dyDescent="0.15">
      <c r="A26" s="60"/>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284"/>
      <c r="AD26" s="284"/>
      <c r="AE26" s="284"/>
      <c r="AF26" s="284"/>
      <c r="AG26" s="284"/>
      <c r="AH26" s="284"/>
      <c r="AI26" s="284"/>
      <c r="AJ26" s="284"/>
      <c r="AK26" s="284"/>
      <c r="AL26" s="284"/>
      <c r="AM26" s="284"/>
      <c r="AN26" s="284"/>
      <c r="AO26" s="284"/>
      <c r="AP26" s="284"/>
      <c r="AQ26" s="284"/>
      <c r="AR26" s="284"/>
      <c r="AS26" s="284"/>
      <c r="AT26" s="284"/>
      <c r="AU26" s="284"/>
      <c r="AV26" s="284"/>
      <c r="AW26" s="284"/>
      <c r="AX26" s="284"/>
      <c r="AY26" s="284"/>
      <c r="AZ26" s="284"/>
      <c r="BA26" s="284"/>
      <c r="BB26" s="284"/>
      <c r="BC26" s="284"/>
      <c r="BD26" s="284"/>
      <c r="BE26" s="284"/>
      <c r="BF26" s="284"/>
      <c r="BG26" s="284"/>
      <c r="BH26" s="284"/>
      <c r="BI26" s="284"/>
      <c r="BJ26" s="284"/>
      <c r="BK26" s="284"/>
      <c r="BL26" s="284"/>
      <c r="BM26" s="284"/>
      <c r="BN26" s="284"/>
      <c r="BO26" s="284"/>
      <c r="BP26" s="284"/>
      <c r="BQ26" s="284"/>
      <c r="BR26" s="284"/>
      <c r="BS26" s="284"/>
      <c r="BT26" s="284"/>
      <c r="BU26" s="284"/>
      <c r="BV26" s="284"/>
      <c r="BW26" s="284"/>
      <c r="BX26" s="284"/>
      <c r="BY26" s="284"/>
      <c r="BZ26" s="284"/>
      <c r="CA26" s="284"/>
      <c r="CB26" s="284"/>
      <c r="CC26" s="284"/>
      <c r="CD26" s="284"/>
      <c r="CE26" s="284"/>
      <c r="CF26" s="284"/>
      <c r="CG26" s="284"/>
      <c r="CH26" s="284"/>
      <c r="CI26" s="284"/>
      <c r="CJ26" s="284"/>
      <c r="CK26" s="284"/>
      <c r="CL26" s="284"/>
      <c r="CM26" s="284"/>
      <c r="CN26" s="284"/>
      <c r="CO26" s="284"/>
      <c r="CP26" s="284"/>
      <c r="CQ26" s="284"/>
      <c r="CR26" s="284"/>
      <c r="CS26" s="284"/>
      <c r="CT26" s="284"/>
      <c r="CU26" s="62"/>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c r="DY26" s="37"/>
      <c r="DZ26" s="37"/>
      <c r="EA26" s="37"/>
      <c r="EB26" s="37"/>
      <c r="EC26" s="37"/>
      <c r="ED26" s="37"/>
      <c r="EE26" s="37"/>
      <c r="EF26" s="37"/>
      <c r="EG26" s="37"/>
      <c r="EH26" s="37"/>
      <c r="EI26" s="37"/>
      <c r="EJ26" s="37"/>
      <c r="EK26" s="37"/>
      <c r="EL26" s="37"/>
      <c r="EM26" s="37"/>
      <c r="EN26" s="37"/>
      <c r="EO26" s="37"/>
      <c r="EP26" s="37"/>
      <c r="EQ26" s="37"/>
      <c r="ER26" s="37"/>
      <c r="ES26" s="37"/>
      <c r="ET26" s="37"/>
      <c r="EU26" s="37"/>
      <c r="EV26" s="37"/>
      <c r="EW26" s="37"/>
      <c r="EX26" s="37"/>
      <c r="EY26" s="37"/>
      <c r="EZ26" s="37"/>
      <c r="FA26" s="37"/>
      <c r="FB26" s="37"/>
      <c r="FC26" s="37"/>
      <c r="FD26" s="37"/>
      <c r="FE26" s="37"/>
      <c r="FF26" s="37"/>
      <c r="FG26" s="37"/>
      <c r="FH26" s="37"/>
      <c r="FI26" s="37"/>
      <c r="FJ26" s="37"/>
      <c r="FK26" s="37"/>
      <c r="FL26" s="37"/>
      <c r="FM26" s="37"/>
      <c r="FN26" s="37"/>
      <c r="FO26" s="37"/>
      <c r="FP26" s="37"/>
      <c r="FQ26" s="37"/>
    </row>
    <row r="27" spans="1:173" ht="37.75" customHeight="1" x14ac:dyDescent="0.35">
      <c r="A27" s="22"/>
      <c r="B27" s="54" t="s">
        <v>125</v>
      </c>
      <c r="C27" s="54"/>
      <c r="D27" s="54"/>
      <c r="E27" s="54"/>
      <c r="F27" s="54"/>
      <c r="G27" s="54"/>
      <c r="H27" s="54"/>
      <c r="I27" s="54"/>
      <c r="J27" s="54"/>
      <c r="K27" s="54"/>
      <c r="L27" s="271"/>
      <c r="M27" s="271"/>
      <c r="N27" s="271"/>
      <c r="O27" s="271"/>
      <c r="P27" s="271"/>
      <c r="Q27" s="271"/>
      <c r="R27" s="271"/>
      <c r="S27" s="271"/>
      <c r="T27" s="271"/>
      <c r="U27" s="271"/>
      <c r="V27" s="271"/>
      <c r="W27" s="271"/>
      <c r="X27" s="271"/>
      <c r="Y27" s="271"/>
      <c r="Z27" s="271"/>
      <c r="AA27" s="271"/>
      <c r="AB27" s="271"/>
      <c r="AC27" s="271"/>
      <c r="AD27" s="271"/>
      <c r="AE27" s="271"/>
      <c r="AF27" s="271"/>
      <c r="AG27" s="271"/>
      <c r="AH27" s="271"/>
      <c r="AI27" s="271"/>
      <c r="AJ27" s="271"/>
      <c r="AK27" s="271"/>
      <c r="AL27" s="271"/>
      <c r="AM27" s="271"/>
      <c r="AN27" s="271"/>
      <c r="AO27" s="271"/>
      <c r="AP27" s="271"/>
      <c r="AQ27" s="271"/>
      <c r="AR27" s="271"/>
      <c r="AS27" s="271"/>
      <c r="AT27" s="271"/>
      <c r="AU27" s="271"/>
      <c r="AV27" s="271"/>
      <c r="AW27" s="271"/>
      <c r="AX27" s="271"/>
      <c r="AY27" s="271"/>
      <c r="AZ27" s="271"/>
      <c r="BA27" s="271"/>
      <c r="BB27" s="271"/>
      <c r="BC27" s="271"/>
      <c r="BD27" s="271"/>
      <c r="BE27" s="271"/>
      <c r="BF27" s="271"/>
      <c r="BG27" s="271"/>
      <c r="BH27" s="271"/>
      <c r="BI27" s="271"/>
      <c r="BJ27" s="271"/>
      <c r="BK27" s="271"/>
      <c r="BL27" s="271"/>
      <c r="BM27" s="271"/>
      <c r="BN27" s="271"/>
      <c r="BO27" s="271"/>
      <c r="BP27" s="271"/>
      <c r="BQ27" s="271"/>
      <c r="BR27" s="271"/>
      <c r="BS27" s="271"/>
      <c r="BT27" s="271"/>
      <c r="BU27" s="271"/>
      <c r="BV27" s="271"/>
      <c r="BW27" s="271"/>
      <c r="BX27" s="271"/>
      <c r="BY27" s="271"/>
      <c r="BZ27" s="271"/>
      <c r="CA27" s="271"/>
      <c r="CB27" s="271"/>
      <c r="CC27" s="271"/>
      <c r="CD27" s="271"/>
      <c r="CE27" s="271"/>
      <c r="CF27" s="271"/>
      <c r="CG27" s="271"/>
      <c r="CH27" s="271"/>
      <c r="CI27" s="271"/>
      <c r="CJ27" s="271"/>
      <c r="CK27" s="271"/>
      <c r="CL27" s="271"/>
      <c r="CM27" s="271"/>
      <c r="CN27" s="271"/>
      <c r="CO27" s="271"/>
      <c r="CP27" s="271"/>
      <c r="CQ27" s="271"/>
      <c r="CR27" s="271"/>
      <c r="CS27" s="271"/>
      <c r="CT27" s="271"/>
      <c r="CU27" s="58"/>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20"/>
      <c r="EO27" s="20"/>
      <c r="EP27" s="20"/>
      <c r="EQ27" s="20"/>
      <c r="ER27" s="20"/>
      <c r="ES27" s="20"/>
      <c r="ET27" s="20"/>
      <c r="EU27" s="20"/>
      <c r="EV27" s="20"/>
      <c r="EW27" s="20"/>
      <c r="EX27" s="20"/>
      <c r="EY27" s="20"/>
      <c r="EZ27" s="20"/>
      <c r="FA27" s="20"/>
      <c r="FB27" s="20"/>
      <c r="FC27" s="20"/>
      <c r="FD27" s="20"/>
      <c r="FE27" s="20"/>
      <c r="FF27" s="20"/>
      <c r="FG27" s="20"/>
      <c r="FH27" s="20"/>
      <c r="FI27" s="20"/>
      <c r="FJ27" s="20"/>
      <c r="FK27" s="20"/>
      <c r="FL27" s="20"/>
      <c r="FM27" s="20"/>
      <c r="FN27" s="20"/>
      <c r="FO27" s="20"/>
      <c r="FP27" s="20"/>
      <c r="FQ27" s="20"/>
    </row>
    <row r="28" spans="1:173" s="37" customFormat="1" ht="3" customHeight="1" x14ac:dyDescent="0.15">
      <c r="A28" s="63"/>
      <c r="B28" s="64"/>
      <c r="C28" s="64"/>
      <c r="D28" s="64"/>
      <c r="E28" s="64"/>
      <c r="F28" s="64"/>
      <c r="G28" s="64"/>
      <c r="H28" s="64"/>
      <c r="I28" s="64"/>
      <c r="J28" s="64"/>
      <c r="K28" s="64"/>
      <c r="L28" s="272"/>
      <c r="M28" s="272"/>
      <c r="N28" s="272"/>
      <c r="O28" s="272"/>
      <c r="P28" s="272"/>
      <c r="Q28" s="272"/>
      <c r="R28" s="272"/>
      <c r="S28" s="272"/>
      <c r="T28" s="272"/>
      <c r="U28" s="272"/>
      <c r="V28" s="272"/>
      <c r="W28" s="272"/>
      <c r="X28" s="272"/>
      <c r="Y28" s="272"/>
      <c r="Z28" s="272"/>
      <c r="AA28" s="272"/>
      <c r="AB28" s="272"/>
      <c r="AC28" s="272"/>
      <c r="AD28" s="272"/>
      <c r="AE28" s="272"/>
      <c r="AF28" s="272"/>
      <c r="AG28" s="272"/>
      <c r="AH28" s="272"/>
      <c r="AI28" s="272"/>
      <c r="AJ28" s="272"/>
      <c r="AK28" s="272"/>
      <c r="AL28" s="272"/>
      <c r="AM28" s="272"/>
      <c r="AN28" s="272"/>
      <c r="AO28" s="272"/>
      <c r="AP28" s="272"/>
      <c r="AQ28" s="272"/>
      <c r="AR28" s="272"/>
      <c r="AS28" s="272"/>
      <c r="AT28" s="272"/>
      <c r="AU28" s="272"/>
      <c r="AV28" s="272"/>
      <c r="AW28" s="272"/>
      <c r="AX28" s="272"/>
      <c r="AY28" s="272"/>
      <c r="AZ28" s="272"/>
      <c r="BA28" s="272"/>
      <c r="BB28" s="272"/>
      <c r="BC28" s="272"/>
      <c r="BD28" s="272"/>
      <c r="BE28" s="272"/>
      <c r="BF28" s="272"/>
      <c r="BG28" s="272"/>
      <c r="BH28" s="272"/>
      <c r="BI28" s="272"/>
      <c r="BJ28" s="272"/>
      <c r="BK28" s="272"/>
      <c r="BL28" s="272"/>
      <c r="BM28" s="272"/>
      <c r="BN28" s="272"/>
      <c r="BO28" s="272"/>
      <c r="BP28" s="272"/>
      <c r="BQ28" s="272"/>
      <c r="BR28" s="272"/>
      <c r="BS28" s="272"/>
      <c r="BT28" s="272"/>
      <c r="BU28" s="272"/>
      <c r="BV28" s="272"/>
      <c r="BW28" s="272"/>
      <c r="BX28" s="272"/>
      <c r="BY28" s="272"/>
      <c r="BZ28" s="272"/>
      <c r="CA28" s="272"/>
      <c r="CB28" s="272"/>
      <c r="CC28" s="272"/>
      <c r="CD28" s="272"/>
      <c r="CE28" s="272"/>
      <c r="CF28" s="272"/>
      <c r="CG28" s="272"/>
      <c r="CH28" s="272"/>
      <c r="CI28" s="272"/>
      <c r="CJ28" s="272"/>
      <c r="CK28" s="272"/>
      <c r="CL28" s="272"/>
      <c r="CM28" s="272"/>
      <c r="CN28" s="272"/>
      <c r="CO28" s="272"/>
      <c r="CP28" s="272"/>
      <c r="CQ28" s="272"/>
      <c r="CR28" s="272"/>
      <c r="CS28" s="272"/>
      <c r="CT28" s="272"/>
      <c r="CU28" s="65"/>
    </row>
    <row r="29" spans="1:173" s="37" customFormat="1" x14ac:dyDescent="0.3">
      <c r="A29" s="273" t="s">
        <v>126</v>
      </c>
      <c r="B29" s="273"/>
      <c r="C29" s="273"/>
      <c r="D29" s="273"/>
      <c r="E29" s="273"/>
      <c r="F29" s="273"/>
      <c r="G29" s="273"/>
      <c r="H29" s="273"/>
      <c r="I29" s="273"/>
      <c r="J29" s="273"/>
      <c r="K29" s="273"/>
      <c r="L29" s="273"/>
      <c r="M29" s="273"/>
      <c r="N29" s="273"/>
      <c r="O29" s="273"/>
      <c r="P29" s="273"/>
      <c r="Q29" s="273"/>
      <c r="R29" s="274"/>
      <c r="S29" s="275" t="s">
        <v>127</v>
      </c>
      <c r="T29" s="276"/>
      <c r="U29" s="276"/>
      <c r="V29" s="276"/>
      <c r="W29" s="276"/>
      <c r="X29" s="276"/>
      <c r="Y29" s="276"/>
      <c r="Z29" s="276"/>
      <c r="AA29" s="276"/>
      <c r="AB29" s="276"/>
      <c r="AC29" s="276"/>
      <c r="AD29" s="276"/>
      <c r="AE29" s="276"/>
      <c r="AF29" s="276"/>
      <c r="AG29" s="276"/>
      <c r="AH29" s="276"/>
      <c r="AI29" s="276"/>
      <c r="AJ29" s="276"/>
      <c r="AK29" s="276"/>
      <c r="AL29" s="276"/>
      <c r="AM29" s="276"/>
      <c r="AN29" s="276"/>
      <c r="AO29" s="276"/>
      <c r="AP29" s="276"/>
      <c r="AQ29" s="276"/>
      <c r="AR29" s="276"/>
      <c r="AS29" s="276"/>
      <c r="AT29" s="276"/>
      <c r="AU29" s="276"/>
      <c r="AV29" s="276"/>
      <c r="AW29" s="276"/>
      <c r="AX29" s="276"/>
      <c r="AY29" s="276"/>
      <c r="AZ29" s="276"/>
      <c r="BA29" s="276"/>
      <c r="BB29" s="276"/>
      <c r="BC29" s="276"/>
      <c r="BD29" s="276"/>
      <c r="BE29" s="276"/>
      <c r="BF29" s="276"/>
      <c r="BG29" s="276"/>
      <c r="BH29" s="276"/>
      <c r="BI29" s="276"/>
      <c r="BJ29" s="276"/>
      <c r="BK29" s="276"/>
      <c r="BL29" s="276"/>
      <c r="BM29" s="276"/>
      <c r="BN29" s="276"/>
      <c r="BO29" s="276"/>
      <c r="BP29" s="276"/>
      <c r="BQ29" s="276"/>
      <c r="BR29" s="276"/>
      <c r="BS29" s="276"/>
      <c r="BT29" s="276"/>
      <c r="BU29" s="276"/>
      <c r="BV29" s="276"/>
      <c r="BW29" s="276"/>
      <c r="BX29" s="276"/>
      <c r="BY29" s="276"/>
      <c r="BZ29" s="276"/>
      <c r="CA29" s="276"/>
      <c r="CB29" s="276"/>
      <c r="CC29" s="276"/>
      <c r="CD29" s="276"/>
      <c r="CE29" s="276"/>
      <c r="CF29" s="276"/>
      <c r="CG29" s="276"/>
      <c r="CH29" s="276"/>
      <c r="CI29" s="276"/>
      <c r="CJ29" s="276"/>
      <c r="CK29" s="276"/>
      <c r="CL29" s="276"/>
      <c r="CM29" s="276"/>
      <c r="CN29" s="276"/>
      <c r="CO29" s="276"/>
      <c r="CP29" s="276"/>
      <c r="CQ29" s="276"/>
      <c r="CR29" s="276"/>
      <c r="CS29" s="276"/>
      <c r="CT29" s="276"/>
      <c r="CU29" s="277"/>
    </row>
    <row r="30" spans="1:173" s="37" customFormat="1" x14ac:dyDescent="0.3">
      <c r="A30" s="267" t="s">
        <v>128</v>
      </c>
      <c r="B30" s="267"/>
      <c r="C30" s="267"/>
      <c r="D30" s="267"/>
      <c r="E30" s="267"/>
      <c r="F30" s="267"/>
      <c r="G30" s="267"/>
      <c r="H30" s="267"/>
      <c r="I30" s="267"/>
      <c r="J30" s="267"/>
      <c r="K30" s="267"/>
      <c r="L30" s="267"/>
      <c r="M30" s="267"/>
      <c r="N30" s="267"/>
      <c r="O30" s="267"/>
      <c r="P30" s="267"/>
      <c r="Q30" s="267"/>
      <c r="R30" s="268"/>
      <c r="S30" s="267" t="s">
        <v>129</v>
      </c>
      <c r="T30" s="267"/>
      <c r="U30" s="267"/>
      <c r="V30" s="267"/>
      <c r="W30" s="267"/>
      <c r="X30" s="267"/>
      <c r="Y30" s="267"/>
      <c r="Z30" s="267"/>
      <c r="AA30" s="267"/>
      <c r="AB30" s="267"/>
      <c r="AC30" s="267"/>
      <c r="AD30" s="267"/>
      <c r="AE30" s="267"/>
      <c r="AF30" s="267"/>
      <c r="AG30" s="267"/>
      <c r="AH30" s="267"/>
      <c r="AI30" s="267"/>
      <c r="AJ30" s="267"/>
      <c r="AK30" s="267"/>
      <c r="AL30" s="267"/>
      <c r="AM30" s="267"/>
      <c r="AN30" s="267"/>
      <c r="AO30" s="267"/>
      <c r="AP30" s="267"/>
      <c r="AQ30" s="267"/>
      <c r="AR30" s="267"/>
      <c r="AS30" s="267"/>
      <c r="AT30" s="267"/>
      <c r="AU30" s="267"/>
      <c r="AV30" s="267"/>
      <c r="AW30" s="267"/>
      <c r="AX30" s="267"/>
      <c r="AY30" s="267"/>
      <c r="AZ30" s="267"/>
      <c r="BA30" s="267"/>
      <c r="BB30" s="267"/>
      <c r="BC30" s="267"/>
      <c r="BD30" s="267"/>
      <c r="BE30" s="267"/>
      <c r="BF30" s="267"/>
      <c r="BG30" s="267"/>
      <c r="BH30" s="267"/>
      <c r="BI30" s="267"/>
      <c r="BJ30" s="267"/>
      <c r="BK30" s="267"/>
      <c r="BL30" s="267"/>
      <c r="BM30" s="267"/>
      <c r="BN30" s="267"/>
      <c r="BO30" s="267"/>
      <c r="BP30" s="267"/>
      <c r="BQ30" s="267"/>
      <c r="BR30" s="267"/>
      <c r="BS30" s="267"/>
      <c r="BT30" s="267"/>
      <c r="BU30" s="268"/>
      <c r="BV30" s="269"/>
      <c r="BW30" s="269"/>
      <c r="BX30" s="269"/>
      <c r="BY30" s="269"/>
      <c r="BZ30" s="269"/>
      <c r="CA30" s="269"/>
      <c r="CB30" s="269"/>
      <c r="CC30" s="269"/>
      <c r="CD30" s="269"/>
      <c r="CE30" s="269"/>
      <c r="CF30" s="269"/>
      <c r="CG30" s="269"/>
      <c r="CH30" s="269"/>
      <c r="CI30" s="269"/>
      <c r="CJ30" s="269"/>
      <c r="CK30" s="269"/>
      <c r="CL30" s="269"/>
      <c r="CM30" s="269"/>
      <c r="CN30" s="269"/>
      <c r="CO30" s="269"/>
      <c r="CP30" s="269"/>
      <c r="CQ30" s="269"/>
      <c r="CR30" s="269"/>
      <c r="CS30" s="269"/>
      <c r="CT30" s="269"/>
      <c r="CU30" s="270"/>
    </row>
    <row r="31" spans="1:173" s="37" customFormat="1" x14ac:dyDescent="0.3">
      <c r="A31" s="267"/>
      <c r="B31" s="267"/>
      <c r="C31" s="267"/>
      <c r="D31" s="267"/>
      <c r="E31" s="267"/>
      <c r="F31" s="267"/>
      <c r="G31" s="267"/>
      <c r="H31" s="267"/>
      <c r="I31" s="267"/>
      <c r="J31" s="267"/>
      <c r="K31" s="267"/>
      <c r="L31" s="267"/>
      <c r="M31" s="267"/>
      <c r="N31" s="267"/>
      <c r="O31" s="267"/>
      <c r="P31" s="267"/>
      <c r="Q31" s="267"/>
      <c r="R31" s="268"/>
      <c r="S31" s="267" t="s">
        <v>130</v>
      </c>
      <c r="T31" s="267"/>
      <c r="U31" s="267"/>
      <c r="V31" s="267"/>
      <c r="W31" s="267"/>
      <c r="X31" s="267"/>
      <c r="Y31" s="267"/>
      <c r="Z31" s="267"/>
      <c r="AA31" s="267"/>
      <c r="AB31" s="267"/>
      <c r="AC31" s="267"/>
      <c r="AD31" s="267"/>
      <c r="AE31" s="267"/>
      <c r="AF31" s="267"/>
      <c r="AG31" s="267"/>
      <c r="AH31" s="267"/>
      <c r="AI31" s="267"/>
      <c r="AJ31" s="267"/>
      <c r="AK31" s="267"/>
      <c r="AL31" s="267"/>
      <c r="AM31" s="267"/>
      <c r="AN31" s="267"/>
      <c r="AO31" s="267"/>
      <c r="AP31" s="267"/>
      <c r="AQ31" s="267"/>
      <c r="AR31" s="267"/>
      <c r="AS31" s="267"/>
      <c r="AT31" s="267"/>
      <c r="AU31" s="267"/>
      <c r="AV31" s="267"/>
      <c r="AW31" s="267"/>
      <c r="AX31" s="267"/>
      <c r="AY31" s="267"/>
      <c r="AZ31" s="267"/>
      <c r="BA31" s="267"/>
      <c r="BB31" s="267"/>
      <c r="BC31" s="267"/>
      <c r="BD31" s="267"/>
      <c r="BE31" s="267"/>
      <c r="BF31" s="267"/>
      <c r="BG31" s="267"/>
      <c r="BH31" s="267"/>
      <c r="BI31" s="267"/>
      <c r="BJ31" s="267"/>
      <c r="BK31" s="267"/>
      <c r="BL31" s="267"/>
      <c r="BM31" s="267"/>
      <c r="BN31" s="267"/>
      <c r="BO31" s="267"/>
      <c r="BP31" s="267"/>
      <c r="BQ31" s="267"/>
      <c r="BR31" s="267"/>
      <c r="BS31" s="267"/>
      <c r="BT31" s="267"/>
      <c r="BU31" s="268"/>
      <c r="BV31" s="269"/>
      <c r="BW31" s="269"/>
      <c r="BX31" s="269"/>
      <c r="BY31" s="269"/>
      <c r="BZ31" s="269"/>
      <c r="CA31" s="269"/>
      <c r="CB31" s="269"/>
      <c r="CC31" s="269"/>
      <c r="CD31" s="269"/>
      <c r="CE31" s="269"/>
      <c r="CF31" s="269"/>
      <c r="CG31" s="269"/>
      <c r="CH31" s="269"/>
      <c r="CI31" s="269"/>
      <c r="CJ31" s="269"/>
      <c r="CK31" s="269"/>
      <c r="CL31" s="269"/>
      <c r="CM31" s="269"/>
      <c r="CN31" s="269"/>
      <c r="CO31" s="269"/>
      <c r="CP31" s="269"/>
      <c r="CQ31" s="269"/>
      <c r="CR31" s="269"/>
      <c r="CS31" s="269"/>
      <c r="CT31" s="269"/>
      <c r="CU31" s="270"/>
    </row>
    <row r="32" spans="1:173" s="37" customFormat="1" x14ac:dyDescent="0.3">
      <c r="A32" s="267"/>
      <c r="B32" s="267"/>
      <c r="C32" s="267"/>
      <c r="D32" s="267"/>
      <c r="E32" s="267"/>
      <c r="F32" s="267"/>
      <c r="G32" s="267"/>
      <c r="H32" s="267"/>
      <c r="I32" s="267"/>
      <c r="J32" s="267"/>
      <c r="K32" s="267"/>
      <c r="L32" s="267"/>
      <c r="M32" s="267"/>
      <c r="N32" s="267"/>
      <c r="O32" s="267"/>
      <c r="P32" s="267"/>
      <c r="Q32" s="267"/>
      <c r="R32" s="268"/>
      <c r="S32" s="267" t="s">
        <v>131</v>
      </c>
      <c r="T32" s="267"/>
      <c r="U32" s="267"/>
      <c r="V32" s="267"/>
      <c r="W32" s="267"/>
      <c r="X32" s="267"/>
      <c r="Y32" s="267"/>
      <c r="Z32" s="267"/>
      <c r="AA32" s="267"/>
      <c r="AB32" s="267"/>
      <c r="AC32" s="267"/>
      <c r="AD32" s="267"/>
      <c r="AE32" s="267"/>
      <c r="AF32" s="267"/>
      <c r="AG32" s="267"/>
      <c r="AH32" s="267"/>
      <c r="AI32" s="267"/>
      <c r="AJ32" s="267"/>
      <c r="AK32" s="267"/>
      <c r="AL32" s="267"/>
      <c r="AM32" s="267"/>
      <c r="AN32" s="267"/>
      <c r="AO32" s="267"/>
      <c r="AP32" s="267"/>
      <c r="AQ32" s="267"/>
      <c r="AR32" s="267"/>
      <c r="AS32" s="267"/>
      <c r="AT32" s="267"/>
      <c r="AU32" s="267"/>
      <c r="AV32" s="267"/>
      <c r="AW32" s="267"/>
      <c r="AX32" s="267"/>
      <c r="AY32" s="267"/>
      <c r="AZ32" s="267"/>
      <c r="BA32" s="267"/>
      <c r="BB32" s="267"/>
      <c r="BC32" s="267"/>
      <c r="BD32" s="267"/>
      <c r="BE32" s="267"/>
      <c r="BF32" s="267"/>
      <c r="BG32" s="267"/>
      <c r="BH32" s="267"/>
      <c r="BI32" s="267"/>
      <c r="BJ32" s="267"/>
      <c r="BK32" s="267"/>
      <c r="BL32" s="267"/>
      <c r="BM32" s="267"/>
      <c r="BN32" s="267"/>
      <c r="BO32" s="267"/>
      <c r="BP32" s="267"/>
      <c r="BQ32" s="267"/>
      <c r="BR32" s="267"/>
      <c r="BS32" s="267"/>
      <c r="BT32" s="267"/>
      <c r="BU32" s="268"/>
      <c r="BV32" s="269"/>
      <c r="BW32" s="269"/>
      <c r="BX32" s="269"/>
      <c r="BY32" s="269"/>
      <c r="BZ32" s="269"/>
      <c r="CA32" s="269"/>
      <c r="CB32" s="269"/>
      <c r="CC32" s="269"/>
      <c r="CD32" s="269"/>
      <c r="CE32" s="269"/>
      <c r="CF32" s="269"/>
      <c r="CG32" s="269"/>
      <c r="CH32" s="269"/>
      <c r="CI32" s="269"/>
      <c r="CJ32" s="269"/>
      <c r="CK32" s="269"/>
      <c r="CL32" s="269"/>
      <c r="CM32" s="269"/>
      <c r="CN32" s="269"/>
      <c r="CO32" s="269"/>
      <c r="CP32" s="269"/>
      <c r="CQ32" s="269"/>
      <c r="CR32" s="269"/>
      <c r="CS32" s="269"/>
      <c r="CT32" s="269"/>
      <c r="CU32" s="270"/>
    </row>
    <row r="33" spans="1:180" s="37" customFormat="1" x14ac:dyDescent="0.3">
      <c r="A33" s="267"/>
      <c r="B33" s="267"/>
      <c r="C33" s="267"/>
      <c r="D33" s="267"/>
      <c r="E33" s="267"/>
      <c r="F33" s="267"/>
      <c r="G33" s="267"/>
      <c r="H33" s="267"/>
      <c r="I33" s="267"/>
      <c r="J33" s="267"/>
      <c r="K33" s="267"/>
      <c r="L33" s="267"/>
      <c r="M33" s="267"/>
      <c r="N33" s="267"/>
      <c r="O33" s="267"/>
      <c r="P33" s="267"/>
      <c r="Q33" s="267"/>
      <c r="R33" s="268"/>
      <c r="S33" s="267" t="s">
        <v>132</v>
      </c>
      <c r="T33" s="267"/>
      <c r="U33" s="267"/>
      <c r="V33" s="267"/>
      <c r="W33" s="267"/>
      <c r="X33" s="267"/>
      <c r="Y33" s="267"/>
      <c r="Z33" s="267"/>
      <c r="AA33" s="267"/>
      <c r="AB33" s="267"/>
      <c r="AC33" s="267"/>
      <c r="AD33" s="267"/>
      <c r="AE33" s="267"/>
      <c r="AF33" s="267"/>
      <c r="AG33" s="267"/>
      <c r="AH33" s="267"/>
      <c r="AI33" s="267"/>
      <c r="AJ33" s="267"/>
      <c r="AK33" s="267"/>
      <c r="AL33" s="267"/>
      <c r="AM33" s="267"/>
      <c r="AN33" s="267"/>
      <c r="AO33" s="267"/>
      <c r="AP33" s="267"/>
      <c r="AQ33" s="267"/>
      <c r="AR33" s="267"/>
      <c r="AS33" s="267"/>
      <c r="AT33" s="267"/>
      <c r="AU33" s="267"/>
      <c r="AV33" s="267"/>
      <c r="AW33" s="267"/>
      <c r="AX33" s="267"/>
      <c r="AY33" s="267"/>
      <c r="AZ33" s="267"/>
      <c r="BA33" s="267"/>
      <c r="BB33" s="267"/>
      <c r="BC33" s="267"/>
      <c r="BD33" s="267"/>
      <c r="BE33" s="267"/>
      <c r="BF33" s="267"/>
      <c r="BG33" s="267"/>
      <c r="BH33" s="267"/>
      <c r="BI33" s="267"/>
      <c r="BJ33" s="267"/>
      <c r="BK33" s="267"/>
      <c r="BL33" s="267"/>
      <c r="BM33" s="267"/>
      <c r="BN33" s="267"/>
      <c r="BO33" s="267"/>
      <c r="BP33" s="267"/>
      <c r="BQ33" s="267"/>
      <c r="BR33" s="267"/>
      <c r="BS33" s="267"/>
      <c r="BT33" s="267"/>
      <c r="BU33" s="268"/>
      <c r="BV33" s="269"/>
      <c r="BW33" s="269"/>
      <c r="BX33" s="269"/>
      <c r="BY33" s="269"/>
      <c r="BZ33" s="269"/>
      <c r="CA33" s="269"/>
      <c r="CB33" s="269"/>
      <c r="CC33" s="269"/>
      <c r="CD33" s="269"/>
      <c r="CE33" s="269"/>
      <c r="CF33" s="269"/>
      <c r="CG33" s="269"/>
      <c r="CH33" s="269"/>
      <c r="CI33" s="269"/>
      <c r="CJ33" s="269"/>
      <c r="CK33" s="269"/>
      <c r="CL33" s="269"/>
      <c r="CM33" s="269"/>
      <c r="CN33" s="269"/>
      <c r="CO33" s="269"/>
      <c r="CP33" s="269"/>
      <c r="CQ33" s="269"/>
      <c r="CR33" s="269"/>
      <c r="CS33" s="269"/>
      <c r="CT33" s="269"/>
      <c r="CU33" s="270"/>
    </row>
    <row r="34" spans="1:180" s="37" customFormat="1" x14ac:dyDescent="0.3">
      <c r="A34" s="268"/>
      <c r="B34" s="269"/>
      <c r="C34" s="269"/>
      <c r="D34" s="269"/>
      <c r="E34" s="269"/>
      <c r="F34" s="269"/>
      <c r="G34" s="269"/>
      <c r="H34" s="269"/>
      <c r="I34" s="269"/>
      <c r="J34" s="269"/>
      <c r="K34" s="269"/>
      <c r="L34" s="269"/>
      <c r="M34" s="269"/>
      <c r="N34" s="269"/>
      <c r="O34" s="269"/>
      <c r="P34" s="269"/>
      <c r="Q34" s="269"/>
      <c r="R34" s="270"/>
      <c r="S34" s="268" t="s">
        <v>133</v>
      </c>
      <c r="T34" s="269"/>
      <c r="U34" s="269"/>
      <c r="V34" s="269"/>
      <c r="W34" s="269"/>
      <c r="X34" s="269"/>
      <c r="Y34" s="269"/>
      <c r="Z34" s="269"/>
      <c r="AA34" s="269"/>
      <c r="AB34" s="269"/>
      <c r="AC34" s="269"/>
      <c r="AD34" s="269"/>
      <c r="AE34" s="269"/>
      <c r="AF34" s="269"/>
      <c r="AG34" s="269"/>
      <c r="AH34" s="269"/>
      <c r="AI34" s="269"/>
      <c r="AJ34" s="269"/>
      <c r="AK34" s="269"/>
      <c r="AL34" s="269"/>
      <c r="AM34" s="269"/>
      <c r="AN34" s="269"/>
      <c r="AO34" s="269"/>
      <c r="AP34" s="269"/>
      <c r="AQ34" s="269"/>
      <c r="AR34" s="269"/>
      <c r="AS34" s="270"/>
      <c r="AT34" s="268"/>
      <c r="AU34" s="269"/>
      <c r="AV34" s="269"/>
      <c r="AW34" s="269"/>
      <c r="AX34" s="269"/>
      <c r="AY34" s="269"/>
      <c r="AZ34" s="269"/>
      <c r="BA34" s="269"/>
      <c r="BB34" s="269"/>
      <c r="BC34" s="269"/>
      <c r="BD34" s="269"/>
      <c r="BE34" s="269"/>
      <c r="BF34" s="269"/>
      <c r="BG34" s="269"/>
      <c r="BH34" s="269"/>
      <c r="BI34" s="269"/>
      <c r="BJ34" s="269"/>
      <c r="BK34" s="269"/>
      <c r="BL34" s="269"/>
      <c r="BM34" s="269"/>
      <c r="BN34" s="269"/>
      <c r="BO34" s="269"/>
      <c r="BP34" s="269"/>
      <c r="BQ34" s="269"/>
      <c r="BR34" s="269"/>
      <c r="BS34" s="269"/>
      <c r="BT34" s="270"/>
      <c r="BU34" s="268"/>
      <c r="BV34" s="269"/>
      <c r="BW34" s="269"/>
      <c r="BX34" s="269"/>
      <c r="BY34" s="269"/>
      <c r="BZ34" s="269"/>
      <c r="CA34" s="269"/>
      <c r="CB34" s="269"/>
      <c r="CC34" s="269"/>
      <c r="CD34" s="269"/>
      <c r="CE34" s="269"/>
      <c r="CF34" s="269"/>
      <c r="CG34" s="269"/>
      <c r="CH34" s="269"/>
      <c r="CI34" s="269"/>
      <c r="CJ34" s="269"/>
      <c r="CK34" s="269"/>
      <c r="CL34" s="269"/>
      <c r="CM34" s="269"/>
      <c r="CN34" s="269"/>
      <c r="CO34" s="269"/>
      <c r="CP34" s="269"/>
      <c r="CQ34" s="269"/>
      <c r="CR34" s="269"/>
      <c r="CS34" s="269"/>
      <c r="CT34" s="269"/>
      <c r="CU34" s="270"/>
    </row>
    <row r="35" spans="1:180" s="37" customFormat="1" x14ac:dyDescent="0.3">
      <c r="A35" s="258">
        <v>1</v>
      </c>
      <c r="B35" s="259"/>
      <c r="C35" s="259"/>
      <c r="D35" s="259"/>
      <c r="E35" s="259"/>
      <c r="F35" s="259"/>
      <c r="G35" s="259"/>
      <c r="H35" s="259"/>
      <c r="I35" s="259"/>
      <c r="J35" s="259"/>
      <c r="K35" s="259"/>
      <c r="L35" s="259"/>
      <c r="M35" s="259"/>
      <c r="N35" s="259"/>
      <c r="O35" s="259"/>
      <c r="P35" s="259"/>
      <c r="Q35" s="259"/>
      <c r="R35" s="260"/>
      <c r="S35" s="258">
        <v>2</v>
      </c>
      <c r="T35" s="259"/>
      <c r="U35" s="259"/>
      <c r="V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60"/>
      <c r="AT35" s="258">
        <v>3</v>
      </c>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60"/>
      <c r="BU35" s="258">
        <v>4</v>
      </c>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60"/>
    </row>
    <row r="36" spans="1:180" s="59" customFormat="1" ht="15" customHeight="1" x14ac:dyDescent="0.3">
      <c r="A36" s="261" t="s">
        <v>134</v>
      </c>
      <c r="B36" s="262"/>
      <c r="C36" s="262"/>
      <c r="D36" s="262"/>
      <c r="E36" s="262"/>
      <c r="F36" s="262"/>
      <c r="G36" s="262"/>
      <c r="H36" s="262"/>
      <c r="I36" s="262"/>
      <c r="J36" s="262"/>
      <c r="K36" s="262"/>
      <c r="L36" s="262"/>
      <c r="M36" s="262"/>
      <c r="N36" s="262"/>
      <c r="O36" s="262"/>
      <c r="P36" s="262"/>
      <c r="Q36" s="262"/>
      <c r="R36" s="263"/>
      <c r="S36" s="264"/>
      <c r="T36" s="265"/>
      <c r="U36" s="265"/>
      <c r="V36" s="265"/>
      <c r="W36" s="265"/>
      <c r="X36" s="265"/>
      <c r="Y36" s="265"/>
      <c r="Z36" s="265"/>
      <c r="AA36" s="265"/>
      <c r="AB36" s="265"/>
      <c r="AC36" s="265"/>
      <c r="AD36" s="265"/>
      <c r="AE36" s="265"/>
      <c r="AF36" s="265"/>
      <c r="AG36" s="265"/>
      <c r="AH36" s="265"/>
      <c r="AI36" s="265"/>
      <c r="AJ36" s="265"/>
      <c r="AK36" s="265"/>
      <c r="AL36" s="265"/>
      <c r="AM36" s="265"/>
      <c r="AN36" s="265"/>
      <c r="AO36" s="265"/>
      <c r="AP36" s="265"/>
      <c r="AQ36" s="265"/>
      <c r="AR36" s="265"/>
      <c r="AS36" s="266"/>
      <c r="AT36" s="261"/>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3"/>
      <c r="BU36" s="261"/>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3"/>
      <c r="CV36" s="37"/>
      <c r="CW36" s="37"/>
      <c r="CX36" s="37"/>
      <c r="CY36" s="37"/>
      <c r="CZ36" s="37"/>
      <c r="DA36" s="37"/>
      <c r="DB36" s="37"/>
      <c r="DC36" s="37"/>
      <c r="DD36" s="37"/>
      <c r="DE36" s="37"/>
      <c r="DF36" s="37"/>
      <c r="DG36" s="37"/>
      <c r="DH36" s="37"/>
      <c r="DI36" s="37"/>
      <c r="DJ36" s="37"/>
      <c r="DK36" s="37"/>
      <c r="DL36" s="37"/>
      <c r="DM36" s="37"/>
      <c r="DN36" s="37"/>
      <c r="DO36" s="37"/>
      <c r="DP36" s="37"/>
      <c r="DQ36" s="37"/>
      <c r="DR36" s="37"/>
      <c r="DS36" s="37"/>
      <c r="DT36" s="37"/>
      <c r="DU36" s="37"/>
      <c r="DV36" s="37"/>
      <c r="DW36" s="37"/>
      <c r="DX36" s="37"/>
      <c r="DY36" s="37"/>
      <c r="DZ36" s="37"/>
      <c r="EA36" s="37"/>
      <c r="EB36" s="37"/>
      <c r="EC36" s="37"/>
      <c r="ED36" s="37"/>
      <c r="EE36" s="37"/>
      <c r="EF36" s="37"/>
      <c r="EG36" s="37"/>
      <c r="EH36" s="37"/>
      <c r="EI36" s="37"/>
      <c r="EJ36" s="37"/>
      <c r="EK36" s="37"/>
      <c r="EL36" s="37"/>
      <c r="EM36" s="37"/>
      <c r="EN36" s="37"/>
      <c r="EO36" s="37"/>
      <c r="EP36" s="37"/>
      <c r="EQ36" s="37"/>
      <c r="ER36" s="37"/>
      <c r="ES36" s="37"/>
      <c r="ET36" s="37"/>
      <c r="EU36" s="37"/>
      <c r="EV36" s="37"/>
      <c r="EW36" s="37"/>
      <c r="EX36" s="37"/>
      <c r="EY36" s="37"/>
      <c r="EZ36" s="37"/>
      <c r="FA36" s="37"/>
      <c r="FB36" s="37"/>
      <c r="FC36" s="37"/>
      <c r="FD36" s="37"/>
      <c r="FE36" s="37"/>
      <c r="FF36" s="37"/>
      <c r="FG36" s="37"/>
      <c r="FH36" s="37"/>
      <c r="FI36" s="37"/>
      <c r="FJ36" s="37"/>
      <c r="FK36" s="37"/>
      <c r="FL36" s="37"/>
      <c r="FM36" s="37"/>
      <c r="FN36" s="37"/>
      <c r="FO36" s="37"/>
      <c r="FP36" s="37"/>
      <c r="FQ36" s="37"/>
      <c r="FR36" s="37"/>
      <c r="FS36" s="37"/>
      <c r="FT36" s="37"/>
      <c r="FU36" s="37"/>
      <c r="FV36" s="37"/>
      <c r="FW36" s="37"/>
      <c r="FX36" s="37"/>
    </row>
    <row r="37" spans="1:180" s="20" customFormat="1" x14ac:dyDescent="0.35"/>
    <row r="38" spans="1:180" s="20" customFormat="1" x14ac:dyDescent="0.35"/>
    <row r="39" spans="1:180" s="20" customFormat="1" x14ac:dyDescent="0.35"/>
    <row r="40" spans="1:180" s="20" customFormat="1" x14ac:dyDescent="0.35"/>
    <row r="41" spans="1:180" s="20" customFormat="1" x14ac:dyDescent="0.35"/>
    <row r="42" spans="1:180" s="20" customFormat="1" x14ac:dyDescent="0.35"/>
    <row r="43" spans="1:180" s="20" customFormat="1" x14ac:dyDescent="0.35"/>
    <row r="44" spans="1:180" s="20" customFormat="1" x14ac:dyDescent="0.35"/>
    <row r="45" spans="1:180" s="20" customFormat="1" x14ac:dyDescent="0.35"/>
    <row r="46" spans="1:180" s="20" customFormat="1" x14ac:dyDescent="0.35"/>
    <row r="47" spans="1:180" s="20" customFormat="1" x14ac:dyDescent="0.35"/>
    <row r="48" spans="1:180" s="20" customFormat="1" x14ac:dyDescent="0.35"/>
    <row r="49" s="20" customFormat="1" x14ac:dyDescent="0.35"/>
    <row r="50" s="20" customFormat="1" x14ac:dyDescent="0.35"/>
    <row r="51" s="20" customFormat="1" x14ac:dyDescent="0.35"/>
    <row r="52" s="20" customFormat="1" x14ac:dyDescent="0.35"/>
    <row r="53" s="20" customFormat="1" x14ac:dyDescent="0.35"/>
    <row r="54" s="20" customFormat="1" x14ac:dyDescent="0.35"/>
    <row r="55" s="20" customFormat="1" x14ac:dyDescent="0.35"/>
    <row r="56" s="20" customFormat="1" x14ac:dyDescent="0.35"/>
  </sheetData>
  <sheetProtection password="8914" sheet="1" objects="1" scenarios="1"/>
  <mergeCells count="65">
    <mergeCell ref="O1:CG1"/>
    <mergeCell ref="O3:CG3"/>
    <mergeCell ref="K5:CK5"/>
    <mergeCell ref="K6:CK6"/>
    <mergeCell ref="K7:CK7"/>
    <mergeCell ref="O9:CG9"/>
    <mergeCell ref="O10:CG10"/>
    <mergeCell ref="AX11:AY11"/>
    <mergeCell ref="A14:AY14"/>
    <mergeCell ref="AZ14:BU14"/>
    <mergeCell ref="BZ14:CU14"/>
    <mergeCell ref="A15:AY15"/>
    <mergeCell ref="AZ15:BU15"/>
    <mergeCell ref="A16:AY16"/>
    <mergeCell ref="AZ16:BU16"/>
    <mergeCell ref="BZ16:CU16"/>
    <mergeCell ref="AZ17:BU17"/>
    <mergeCell ref="BZ17:CU17"/>
    <mergeCell ref="AZ18:BU18"/>
    <mergeCell ref="BZ18:CU18"/>
    <mergeCell ref="AZ19:BU19"/>
    <mergeCell ref="BZ19:CU19"/>
    <mergeCell ref="AZ20:BU20"/>
    <mergeCell ref="CB20:CN20"/>
    <mergeCell ref="CQ20:CU20"/>
    <mergeCell ref="AZ21:BU21"/>
    <mergeCell ref="CB21:CN21"/>
    <mergeCell ref="CQ21:CU21"/>
    <mergeCell ref="AZ22:BU22"/>
    <mergeCell ref="AZ23:BU23"/>
    <mergeCell ref="BZ23:CU23"/>
    <mergeCell ref="AC25:CT25"/>
    <mergeCell ref="AC26:CT26"/>
    <mergeCell ref="L27:CT27"/>
    <mergeCell ref="L28:CT28"/>
    <mergeCell ref="A29:R29"/>
    <mergeCell ref="S29:CU29"/>
    <mergeCell ref="A30:R30"/>
    <mergeCell ref="S30:AS30"/>
    <mergeCell ref="AT30:BT30"/>
    <mergeCell ref="BU30:CU30"/>
    <mergeCell ref="A31:R31"/>
    <mergeCell ref="S31:AS31"/>
    <mergeCell ref="AT31:BT31"/>
    <mergeCell ref="BU31:CU31"/>
    <mergeCell ref="A32:R32"/>
    <mergeCell ref="S32:AS32"/>
    <mergeCell ref="AT32:BT32"/>
    <mergeCell ref="BU32:CU32"/>
    <mergeCell ref="A33:R33"/>
    <mergeCell ref="S33:AS33"/>
    <mergeCell ref="AT33:BT33"/>
    <mergeCell ref="BU33:CU33"/>
    <mergeCell ref="A34:R34"/>
    <mergeCell ref="S34:AS34"/>
    <mergeCell ref="AT34:BT34"/>
    <mergeCell ref="BU34:CU34"/>
    <mergeCell ref="A35:R35"/>
    <mergeCell ref="S35:AS35"/>
    <mergeCell ref="AT35:BT35"/>
    <mergeCell ref="BU35:CU35"/>
    <mergeCell ref="A36:R36"/>
    <mergeCell ref="S36:AS36"/>
    <mergeCell ref="AT36:BT36"/>
    <mergeCell ref="BU36:CU36"/>
  </mergeCells>
  <pageMargins left="0.7" right="0.7" top="0.75" bottom="0.75" header="0.3" footer="0.3"/>
  <pageSetup paperSize="9" scale="91" firstPageNumber="2147483648" orientation="landscape"/>
  <headerFooter differentFirst="1" alignWithMargins="0">
    <oddFooter>Страница  &amp;P из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7">
    <tabColor rgb="FF00B0F0"/>
    <pageSetUpPr fitToPage="1"/>
  </sheetPr>
  <dimension ref="A1:K14"/>
  <sheetViews>
    <sheetView showGridLines="0" zoomScaleNormal="100" workbookViewId="0">
      <selection activeCell="A3" sqref="A3:E3"/>
    </sheetView>
  </sheetViews>
  <sheetFormatPr defaultRowHeight="12.45" x14ac:dyDescent="0.3"/>
  <cols>
    <col min="1" max="1" width="27.4609375" customWidth="1"/>
    <col min="2" max="2" width="23.3828125" customWidth="1"/>
    <col min="3" max="3" width="25.15234375" customWidth="1"/>
    <col min="4" max="4" width="18.921875" customWidth="1"/>
    <col min="5" max="5" width="19.07421875" customWidth="1"/>
    <col min="7" max="7" width="12" hidden="1" customWidth="1"/>
    <col min="8" max="8" width="8.69140625" hidden="1" customWidth="1"/>
    <col min="9" max="9" width="4.61328125" hidden="1" customWidth="1"/>
    <col min="10" max="10" width="12.53515625" hidden="1" customWidth="1"/>
    <col min="11" max="11" width="8.69140625" hidden="1" customWidth="1"/>
  </cols>
  <sheetData>
    <row r="1" spans="1:11" ht="45.9" customHeight="1" x14ac:dyDescent="0.3">
      <c r="A1" s="373" t="s">
        <v>367</v>
      </c>
      <c r="B1" s="374"/>
      <c r="C1" s="374"/>
      <c r="D1" s="374"/>
      <c r="E1" s="374"/>
    </row>
    <row r="2" spans="1:11" ht="12" customHeight="1" x14ac:dyDescent="0.3">
      <c r="A2" s="177"/>
      <c r="B2" s="177"/>
      <c r="C2" s="177"/>
      <c r="D2" s="177"/>
      <c r="E2" s="177"/>
    </row>
    <row r="3" spans="1:11" ht="29.05" customHeight="1" x14ac:dyDescent="0.3">
      <c r="A3" s="375" t="str">
        <f>IF('Титульный лист'!AC25=0,"",'Титульный лист'!AC25)</f>
        <v/>
      </c>
      <c r="B3" s="375"/>
      <c r="C3" s="375"/>
      <c r="D3" s="375"/>
      <c r="E3" s="375"/>
    </row>
    <row r="4" spans="1:11" ht="15" x14ac:dyDescent="0.3">
      <c r="A4" s="372" t="s">
        <v>342</v>
      </c>
      <c r="B4" s="372"/>
      <c r="C4" s="372"/>
      <c r="D4" s="372"/>
      <c r="E4" s="372"/>
    </row>
    <row r="5" spans="1:11" x14ac:dyDescent="0.3">
      <c r="G5" s="178" t="s">
        <v>343</v>
      </c>
      <c r="H5" s="178"/>
      <c r="I5" s="111"/>
      <c r="J5" s="178" t="s">
        <v>344</v>
      </c>
      <c r="K5" s="178"/>
    </row>
    <row r="6" spans="1:11" ht="45.55" customHeight="1" x14ac:dyDescent="0.3">
      <c r="A6" s="179" t="s">
        <v>345</v>
      </c>
      <c r="B6" s="179" t="s">
        <v>346</v>
      </c>
      <c r="C6" s="179" t="s">
        <v>347</v>
      </c>
      <c r="D6" s="179" t="s">
        <v>348</v>
      </c>
      <c r="E6" s="179" t="s">
        <v>349</v>
      </c>
      <c r="G6" s="180" t="s">
        <v>350</v>
      </c>
      <c r="H6" s="180" t="s">
        <v>351</v>
      </c>
      <c r="I6" s="111"/>
      <c r="J6" s="180" t="s">
        <v>350</v>
      </c>
      <c r="K6" s="180" t="s">
        <v>351</v>
      </c>
    </row>
    <row r="7" spans="1:11" ht="12.9" x14ac:dyDescent="0.3">
      <c r="A7" s="181" t="s">
        <v>352</v>
      </c>
      <c r="B7" s="182">
        <f>SUM('2200'!C12:D12)+SUM('2400'!C12:D12)</f>
        <v>0</v>
      </c>
      <c r="C7" s="183" t="str">
        <f t="shared" ref="C7:C13" si="0">IFERROR(IF((D7/B7*1000)&gt;=G7,ROUND(D7/B7*1000,H7),ROUND((D7/B7)*1000,4)),"")</f>
        <v/>
      </c>
      <c r="D7" s="184">
        <f>IF((SUM('2100'!C12:D12)+SUM('2300'!C12:D12))&gt;=J7,ROUND((SUM('2100'!C12:D12)+SUM('2300'!C12:D12)),K7),ROUND((SUM('2100'!C12:D12)+SUM('2300'!C12:D12)),4))</f>
        <v>0</v>
      </c>
      <c r="E7" s="185" t="str">
        <f t="shared" ref="E7:E14" si="1">IF(D7=0,"","100%")</f>
        <v/>
      </c>
      <c r="G7" s="186">
        <v>4.0000000000000001E-3</v>
      </c>
      <c r="H7" s="187">
        <v>3</v>
      </c>
      <c r="I7" s="111"/>
      <c r="J7" s="186">
        <v>4.0000000000000001E-3</v>
      </c>
      <c r="K7" s="187">
        <v>3</v>
      </c>
    </row>
    <row r="8" spans="1:11" ht="12.9" x14ac:dyDescent="0.3">
      <c r="A8" s="181" t="s">
        <v>353</v>
      </c>
      <c r="B8" s="182">
        <f>SUM('2200'!C37:D37)+SUM('2400'!C37:D37)-(SUM('2200'!C12:D12)+SUM('2400'!C12:D12))</f>
        <v>0</v>
      </c>
      <c r="C8" s="183" t="str">
        <f>IFERROR(IF(((D8/B8)*1000)&gt;=G8,ROUND((D8/B8)*1000,H8),ROUND((D8/B8)*1000,4)),"")</f>
        <v/>
      </c>
      <c r="D8" s="184">
        <f>IF(((SUM('2100'!C37:D37)+SUM('2300'!C37:D37))-(SUM('2100'!C12:D12)+SUM('2300'!C12:D12)))&gt;=J8,ROUND((SUM('2100'!C37:D37)+SUM('2300'!C37:D37)-(SUM('2100'!C12:D12)+SUM('2300'!C12:D12))),K8),ROUND((SUM('2100'!C37:D37)+SUM('2300'!C37:D37)-(SUM('2100'!C12:D12)+SUM('2300'!C12:D12))),4))</f>
        <v>0</v>
      </c>
      <c r="E8" s="185" t="str">
        <f t="shared" si="1"/>
        <v/>
      </c>
      <c r="G8" s="186">
        <v>4.0000000000000001E-3</v>
      </c>
      <c r="H8" s="187">
        <v>3</v>
      </c>
      <c r="I8" s="111"/>
      <c r="J8" s="186">
        <v>4.0000000000000001E-3</v>
      </c>
      <c r="K8" s="187">
        <v>3</v>
      </c>
    </row>
    <row r="9" spans="1:11" ht="12.9" x14ac:dyDescent="0.3">
      <c r="A9" s="181" t="s">
        <v>354</v>
      </c>
      <c r="B9" s="182">
        <f>'2200'!E37+'2400'!E37</f>
        <v>0</v>
      </c>
      <c r="C9" s="183" t="str">
        <f t="shared" si="0"/>
        <v/>
      </c>
      <c r="D9" s="184">
        <f>IF(('2100'!E37+'2300'!E37)&gt;=J9,ROUND('2100'!E37+'2300'!E37,K9),ROUND('2100'!E37+'2300'!E37,4))</f>
        <v>0</v>
      </c>
      <c r="E9" s="185" t="str">
        <f t="shared" si="1"/>
        <v/>
      </c>
      <c r="G9" s="186">
        <v>4.0000000000000001E-3</v>
      </c>
      <c r="H9" s="187">
        <v>3</v>
      </c>
      <c r="I9" s="111"/>
      <c r="J9" s="186">
        <v>4.0000000000000001E-3</v>
      </c>
      <c r="K9" s="187">
        <v>3</v>
      </c>
    </row>
    <row r="10" spans="1:11" ht="12.9" x14ac:dyDescent="0.3">
      <c r="A10" s="181" t="s">
        <v>355</v>
      </c>
      <c r="B10" s="182">
        <f>SUM('2200'!F37:G37)+SUM('2400'!F37:G37)</f>
        <v>0</v>
      </c>
      <c r="C10" s="183" t="str">
        <f t="shared" si="0"/>
        <v/>
      </c>
      <c r="D10" s="184">
        <f>IF((SUM('2100'!F37:G37)+SUM('2300'!F37:G37))&gt;=J10,ROUND(SUM('2100'!F37:G37)+SUM('2300'!F37:G37),K10),ROUND(SUM('2100'!F37:G37)+SUM('2300'!F37:G37),4))</f>
        <v>0</v>
      </c>
      <c r="E10" s="185" t="str">
        <f t="shared" si="1"/>
        <v/>
      </c>
      <c r="G10" s="186">
        <v>4.0000000000000001E-3</v>
      </c>
      <c r="H10" s="187">
        <v>3</v>
      </c>
      <c r="I10" s="111"/>
      <c r="J10" s="186">
        <v>4.0000000000000001E-3</v>
      </c>
      <c r="K10" s="187">
        <v>3</v>
      </c>
    </row>
    <row r="11" spans="1:11" ht="12.9" x14ac:dyDescent="0.3">
      <c r="A11" s="181" t="s">
        <v>356</v>
      </c>
      <c r="B11" s="182">
        <f>SUM('2200'!H37:K37)+SUM('2400'!H37:K37)</f>
        <v>0</v>
      </c>
      <c r="C11" s="183" t="str">
        <f t="shared" si="0"/>
        <v/>
      </c>
      <c r="D11" s="184">
        <f>IF((SUM('2100'!H37:K37)+SUM('2300'!H37:K37))&gt;=J11,ROUND(SUM('2100'!H37:K37)+SUM('2300'!H37:K37),K11),ROUND(SUM('2100'!H37:K37)+SUM('2300'!H37:K37),4))</f>
        <v>0</v>
      </c>
      <c r="E11" s="185" t="str">
        <f t="shared" si="1"/>
        <v/>
      </c>
      <c r="G11" s="186">
        <v>4.0000000000000001E-3</v>
      </c>
      <c r="H11" s="187">
        <v>3</v>
      </c>
      <c r="I11" s="111"/>
      <c r="J11" s="186">
        <v>4.0000000000000001E-3</v>
      </c>
      <c r="K11" s="187">
        <v>3</v>
      </c>
    </row>
    <row r="12" spans="1:11" ht="12.9" x14ac:dyDescent="0.3">
      <c r="A12" s="181" t="s">
        <v>357</v>
      </c>
      <c r="B12" s="182">
        <f>'3100'!F30+'3200'!F30</f>
        <v>0</v>
      </c>
      <c r="C12" s="183" t="str">
        <f>IFERROR(IF(((D12/B12)*1000)&gt;=G12,ROUND((D12/B12)*1000,H12),ROUND((D12/B12)*1000,4)),"")</f>
        <v/>
      </c>
      <c r="D12" s="184">
        <f>IF(('3100'!J30+'3200'!J30)&gt;=J12,ROUND('3100'!J30+'3200'!J30,K12),ROUND('3100'!J30+'3200'!J30,4))</f>
        <v>0</v>
      </c>
      <c r="E12" s="185"/>
      <c r="G12" s="186">
        <v>4.0000000000000001E-3</v>
      </c>
      <c r="H12" s="187">
        <v>3</v>
      </c>
      <c r="I12" s="111"/>
      <c r="J12" s="186">
        <v>4.0000000000000001E-3</v>
      </c>
      <c r="K12" s="187">
        <v>3</v>
      </c>
    </row>
    <row r="13" spans="1:11" ht="12.9" x14ac:dyDescent="0.3">
      <c r="A13" s="181" t="s">
        <v>49</v>
      </c>
      <c r="B13" s="182">
        <f>'2200'!L37+'2400'!L37</f>
        <v>0</v>
      </c>
      <c r="C13" s="183" t="str">
        <f t="shared" si="0"/>
        <v/>
      </c>
      <c r="D13" s="184">
        <f>IF(('2100'!L37+'2300'!L37)&gt;=J13,ROUND('2100'!L37+'2300'!L37,K13),ROUND('2100'!L37+'2300'!L37,4))</f>
        <v>0</v>
      </c>
      <c r="E13" s="185" t="str">
        <f t="shared" si="1"/>
        <v/>
      </c>
      <c r="G13" s="186">
        <v>4.0000000000000001E-3</v>
      </c>
      <c r="H13" s="187">
        <v>3</v>
      </c>
      <c r="I13" s="111"/>
      <c r="J13" s="186">
        <v>4.0000000000000001E-3</v>
      </c>
      <c r="K13" s="187">
        <v>3</v>
      </c>
    </row>
    <row r="14" spans="1:11" ht="15" x14ac:dyDescent="0.35">
      <c r="A14" s="196" t="s">
        <v>358</v>
      </c>
      <c r="B14" s="197">
        <f>SUM(B7:B13)</f>
        <v>0</v>
      </c>
      <c r="C14" s="198" t="str">
        <f>IFERROR(IF((D14/B14*1000)&gt;=G14,ROUND(D14/B14*1000,H14),ROUND((D14/B14)*1000,4)),"")</f>
        <v/>
      </c>
      <c r="D14" s="199">
        <f>IF((SUM(D7:D13))&gt;=J13,ROUND(SUM(D7:D13),K13),ROUND(SUM(D7:D13),4))</f>
        <v>0</v>
      </c>
      <c r="E14" s="198" t="str">
        <f t="shared" si="1"/>
        <v/>
      </c>
      <c r="G14" s="186">
        <v>4.0000000000000001E-3</v>
      </c>
      <c r="H14" s="187">
        <v>3</v>
      </c>
      <c r="I14" s="111"/>
      <c r="J14" s="186">
        <v>4.0000000000000001E-3</v>
      </c>
      <c r="K14" s="187">
        <v>3</v>
      </c>
    </row>
  </sheetData>
  <sheetProtection password="8914" sheet="1"/>
  <mergeCells count="3">
    <mergeCell ref="A4:E4"/>
    <mergeCell ref="A1:E1"/>
    <mergeCell ref="A3:E3"/>
  </mergeCells>
  <pageMargins left="0.7" right="0.7" top="0.75" bottom="0.75" header="0.3" footer="0.3"/>
  <pageSetup paperSize="9" scale="99" firstPageNumber="2147483648"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tabColor theme="5"/>
    <pageSetUpPr fitToPage="1"/>
  </sheetPr>
  <dimension ref="A1:N48"/>
  <sheetViews>
    <sheetView showGridLines="0" zoomScale="60" zoomScaleNormal="60" workbookViewId="0"/>
  </sheetViews>
  <sheetFormatPr defaultColWidth="1.4609375" defaultRowHeight="12.9" x14ac:dyDescent="0.35"/>
  <cols>
    <col min="1" max="1" width="47.921875" style="66" customWidth="1"/>
    <col min="2" max="2" width="9.15234375" style="66" customWidth="1"/>
    <col min="3" max="4" width="9" style="66" customWidth="1"/>
    <col min="5" max="5" width="11.61328125" style="66" customWidth="1"/>
    <col min="6" max="6" width="12.61328125" style="66" customWidth="1"/>
    <col min="7" max="7" width="12.07421875" style="66" customWidth="1"/>
    <col min="8" max="11" width="9.921875" style="66" customWidth="1"/>
    <col min="12" max="12" width="11.61328125" style="66" customWidth="1"/>
    <col min="13" max="13" width="14.15234375" style="66" customWidth="1"/>
    <col min="14" max="16384" width="1.4609375" style="66"/>
  </cols>
  <sheetData>
    <row r="1" spans="1:13" s="19" customFormat="1" ht="122.15" x14ac:dyDescent="0.35">
      <c r="A1" s="67" t="s">
        <v>135</v>
      </c>
    </row>
    <row r="2" spans="1:13" ht="15" x14ac:dyDescent="0.35">
      <c r="A2" s="320" t="s">
        <v>136</v>
      </c>
      <c r="B2" s="320"/>
      <c r="C2" s="320"/>
      <c r="D2" s="320"/>
      <c r="E2" s="320"/>
      <c r="F2" s="320"/>
      <c r="G2" s="320"/>
      <c r="H2" s="320"/>
      <c r="I2" s="320"/>
      <c r="J2" s="320"/>
      <c r="K2" s="320"/>
      <c r="L2" s="320"/>
      <c r="M2" s="320"/>
    </row>
    <row r="3" spans="1:13" ht="15" x14ac:dyDescent="0.35">
      <c r="A3" s="320" t="s">
        <v>137</v>
      </c>
      <c r="B3" s="320"/>
      <c r="C3" s="320"/>
      <c r="D3" s="320"/>
      <c r="E3" s="320"/>
      <c r="F3" s="320"/>
      <c r="G3" s="320"/>
      <c r="H3" s="320"/>
      <c r="I3" s="320"/>
      <c r="J3" s="320"/>
      <c r="K3" s="320"/>
      <c r="L3" s="320"/>
      <c r="M3" s="320"/>
    </row>
    <row r="4" spans="1:13" ht="5.15" customHeight="1" x14ac:dyDescent="0.35"/>
    <row r="5" spans="1:13" ht="15" x14ac:dyDescent="0.35">
      <c r="A5" s="320" t="s">
        <v>138</v>
      </c>
      <c r="B5" s="320"/>
      <c r="C5" s="320"/>
      <c r="D5" s="320"/>
      <c r="E5" s="320"/>
      <c r="F5" s="320"/>
      <c r="G5" s="320"/>
      <c r="H5" s="320"/>
      <c r="I5" s="320"/>
      <c r="J5" s="320"/>
      <c r="K5" s="320"/>
      <c r="L5" s="320"/>
      <c r="M5" s="320"/>
    </row>
    <row r="6" spans="1:13" ht="5.15" customHeight="1" x14ac:dyDescent="0.35">
      <c r="A6" s="69"/>
      <c r="B6" s="69"/>
      <c r="C6" s="69"/>
      <c r="D6" s="69"/>
      <c r="E6" s="69"/>
      <c r="F6" s="69"/>
      <c r="G6" s="69"/>
      <c r="H6" s="69"/>
      <c r="I6" s="69"/>
      <c r="J6" s="69"/>
      <c r="K6" s="69"/>
      <c r="L6" s="69"/>
      <c r="M6" s="69"/>
    </row>
    <row r="7" spans="1:13" s="70" customFormat="1" ht="15" x14ac:dyDescent="0.3">
      <c r="A7" s="71" t="s">
        <v>139</v>
      </c>
      <c r="B7" s="72"/>
      <c r="C7" s="72"/>
      <c r="D7" s="72"/>
      <c r="E7" s="72"/>
      <c r="F7" s="72"/>
      <c r="G7" s="72"/>
      <c r="H7" s="72"/>
      <c r="I7" s="72"/>
      <c r="J7" s="72"/>
      <c r="K7" s="72"/>
      <c r="L7" s="72"/>
      <c r="M7" s="72"/>
    </row>
    <row r="8" spans="1:13" s="73" customFormat="1" ht="13.3" customHeight="1" x14ac:dyDescent="0.3">
      <c r="A8" s="321"/>
      <c r="B8" s="321" t="s">
        <v>140</v>
      </c>
      <c r="C8" s="324" t="s">
        <v>141</v>
      </c>
      <c r="D8" s="325"/>
      <c r="E8" s="325"/>
      <c r="F8" s="325"/>
      <c r="G8" s="325"/>
      <c r="H8" s="325"/>
      <c r="I8" s="325"/>
      <c r="J8" s="325"/>
      <c r="K8" s="325"/>
      <c r="L8" s="325"/>
      <c r="M8" s="321" t="s">
        <v>142</v>
      </c>
    </row>
    <row r="9" spans="1:13" s="73" customFormat="1" ht="13.3" customHeight="1" x14ac:dyDescent="0.3">
      <c r="A9" s="322"/>
      <c r="B9" s="322"/>
      <c r="C9" s="324" t="s">
        <v>24</v>
      </c>
      <c r="D9" s="326"/>
      <c r="E9" s="321" t="s">
        <v>143</v>
      </c>
      <c r="F9" s="324" t="s">
        <v>39</v>
      </c>
      <c r="G9" s="326"/>
      <c r="H9" s="318" t="s">
        <v>44</v>
      </c>
      <c r="I9" s="327"/>
      <c r="J9" s="327"/>
      <c r="K9" s="319"/>
      <c r="L9" s="321" t="s">
        <v>49</v>
      </c>
      <c r="M9" s="322"/>
    </row>
    <row r="10" spans="1:13" s="73" customFormat="1" ht="13.3" customHeight="1" x14ac:dyDescent="0.3">
      <c r="A10" s="322"/>
      <c r="B10" s="322"/>
      <c r="C10" s="321" t="s">
        <v>144</v>
      </c>
      <c r="D10" s="321" t="s">
        <v>145</v>
      </c>
      <c r="E10" s="322"/>
      <c r="F10" s="321" t="s">
        <v>146</v>
      </c>
      <c r="G10" s="321" t="s">
        <v>147</v>
      </c>
      <c r="H10" s="318" t="s">
        <v>148</v>
      </c>
      <c r="I10" s="319"/>
      <c r="J10" s="318" t="s">
        <v>149</v>
      </c>
      <c r="K10" s="319"/>
      <c r="L10" s="322"/>
      <c r="M10" s="322"/>
    </row>
    <row r="11" spans="1:13" s="73" customFormat="1" ht="25.75" x14ac:dyDescent="0.3">
      <c r="A11" s="323"/>
      <c r="B11" s="323"/>
      <c r="C11" s="323"/>
      <c r="D11" s="323"/>
      <c r="E11" s="323"/>
      <c r="F11" s="323"/>
      <c r="G11" s="323"/>
      <c r="H11" s="74" t="s">
        <v>150</v>
      </c>
      <c r="I11" s="74" t="s">
        <v>151</v>
      </c>
      <c r="J11" s="74" t="s">
        <v>150</v>
      </c>
      <c r="K11" s="74" t="s">
        <v>151</v>
      </c>
      <c r="L11" s="323"/>
      <c r="M11" s="323"/>
    </row>
    <row r="12" spans="1:13" s="73" customFormat="1" ht="15" customHeight="1" x14ac:dyDescent="0.3">
      <c r="A12" s="76">
        <v>1</v>
      </c>
      <c r="B12" s="75">
        <v>2</v>
      </c>
      <c r="C12" s="75">
        <v>3</v>
      </c>
      <c r="D12" s="75">
        <v>4</v>
      </c>
      <c r="E12" s="75">
        <v>5</v>
      </c>
      <c r="F12" s="75">
        <v>6</v>
      </c>
      <c r="G12" s="75">
        <v>7</v>
      </c>
      <c r="H12" s="75">
        <v>8</v>
      </c>
      <c r="I12" s="75">
        <v>9</v>
      </c>
      <c r="J12" s="75">
        <v>10</v>
      </c>
      <c r="K12" s="75">
        <v>11</v>
      </c>
      <c r="L12" s="75">
        <v>12</v>
      </c>
      <c r="M12" s="75">
        <v>13</v>
      </c>
    </row>
    <row r="13" spans="1:13" s="73" customFormat="1" ht="15" customHeight="1" x14ac:dyDescent="0.3">
      <c r="A13" s="77" t="s">
        <v>152</v>
      </c>
      <c r="B13" s="78" t="s">
        <v>153</v>
      </c>
      <c r="C13" s="79"/>
      <c r="D13" s="79"/>
      <c r="E13" s="79"/>
      <c r="F13" s="79"/>
      <c r="G13" s="79"/>
      <c r="H13" s="79"/>
      <c r="I13" s="79"/>
      <c r="J13" s="79"/>
      <c r="K13" s="79"/>
      <c r="L13" s="79"/>
      <c r="M13" s="80">
        <f t="shared" ref="M13:M38" si="0">SUM(C13:L13)</f>
        <v>0</v>
      </c>
    </row>
    <row r="14" spans="1:13" s="73" customFormat="1" ht="15" customHeight="1" x14ac:dyDescent="0.3">
      <c r="A14" s="77" t="s">
        <v>154</v>
      </c>
      <c r="B14" s="78" t="s">
        <v>155</v>
      </c>
      <c r="C14" s="79"/>
      <c r="D14" s="79"/>
      <c r="E14" s="79"/>
      <c r="F14" s="79"/>
      <c r="G14" s="79"/>
      <c r="H14" s="81" t="s">
        <v>156</v>
      </c>
      <c r="I14" s="81" t="s">
        <v>156</v>
      </c>
      <c r="J14" s="81" t="s">
        <v>156</v>
      </c>
      <c r="K14" s="81" t="s">
        <v>156</v>
      </c>
      <c r="L14" s="79"/>
      <c r="M14" s="80">
        <f t="shared" si="0"/>
        <v>0</v>
      </c>
    </row>
    <row r="15" spans="1:13" ht="15" customHeight="1" x14ac:dyDescent="0.35">
      <c r="A15" s="77" t="s">
        <v>157</v>
      </c>
      <c r="B15" s="78" t="s">
        <v>158</v>
      </c>
      <c r="C15" s="81" t="s">
        <v>156</v>
      </c>
      <c r="D15" s="81" t="s">
        <v>156</v>
      </c>
      <c r="E15" s="81" t="s">
        <v>156</v>
      </c>
      <c r="F15" s="79"/>
      <c r="G15" s="79"/>
      <c r="H15" s="79"/>
      <c r="I15" s="81" t="s">
        <v>156</v>
      </c>
      <c r="J15" s="79"/>
      <c r="K15" s="81" t="s">
        <v>156</v>
      </c>
      <c r="L15" s="79"/>
      <c r="M15" s="80">
        <f t="shared" si="0"/>
        <v>0</v>
      </c>
    </row>
    <row r="16" spans="1:13" ht="15" customHeight="1" x14ac:dyDescent="0.35">
      <c r="A16" s="77" t="s">
        <v>159</v>
      </c>
      <c r="B16" s="78" t="s">
        <v>160</v>
      </c>
      <c r="C16" s="81" t="s">
        <v>156</v>
      </c>
      <c r="D16" s="81" t="s">
        <v>156</v>
      </c>
      <c r="E16" s="81" t="s">
        <v>156</v>
      </c>
      <c r="F16" s="79"/>
      <c r="G16" s="79"/>
      <c r="H16" s="79"/>
      <c r="I16" s="81" t="s">
        <v>156</v>
      </c>
      <c r="J16" s="79"/>
      <c r="K16" s="81" t="s">
        <v>156</v>
      </c>
      <c r="L16" s="79"/>
      <c r="M16" s="80">
        <f t="shared" si="0"/>
        <v>0</v>
      </c>
    </row>
    <row r="17" spans="1:13" ht="15" customHeight="1" x14ac:dyDescent="0.35">
      <c r="A17" s="77" t="s">
        <v>161</v>
      </c>
      <c r="B17" s="78" t="s">
        <v>162</v>
      </c>
      <c r="C17" s="81" t="s">
        <v>156</v>
      </c>
      <c r="D17" s="81" t="s">
        <v>156</v>
      </c>
      <c r="E17" s="81" t="s">
        <v>156</v>
      </c>
      <c r="F17" s="79"/>
      <c r="G17" s="79"/>
      <c r="H17" s="79"/>
      <c r="I17" s="81" t="s">
        <v>156</v>
      </c>
      <c r="J17" s="79"/>
      <c r="K17" s="81" t="s">
        <v>156</v>
      </c>
      <c r="L17" s="79"/>
      <c r="M17" s="80">
        <f t="shared" si="0"/>
        <v>0</v>
      </c>
    </row>
    <row r="18" spans="1:13" ht="15" customHeight="1" x14ac:dyDescent="0.35">
      <c r="A18" s="77" t="s">
        <v>163</v>
      </c>
      <c r="B18" s="78" t="s">
        <v>164</v>
      </c>
      <c r="C18" s="81" t="s">
        <v>156</v>
      </c>
      <c r="D18" s="81" t="s">
        <v>156</v>
      </c>
      <c r="E18" s="81" t="s">
        <v>156</v>
      </c>
      <c r="F18" s="79"/>
      <c r="G18" s="79"/>
      <c r="H18" s="79"/>
      <c r="I18" s="81" t="s">
        <v>156</v>
      </c>
      <c r="J18" s="79"/>
      <c r="K18" s="81" t="s">
        <v>156</v>
      </c>
      <c r="L18" s="79"/>
      <c r="M18" s="80">
        <f t="shared" si="0"/>
        <v>0</v>
      </c>
    </row>
    <row r="19" spans="1:13" ht="15" customHeight="1" x14ac:dyDescent="0.35">
      <c r="A19" s="77" t="s">
        <v>165</v>
      </c>
      <c r="B19" s="78" t="s">
        <v>166</v>
      </c>
      <c r="C19" s="79"/>
      <c r="D19" s="79"/>
      <c r="E19" s="79"/>
      <c r="F19" s="79"/>
      <c r="G19" s="79"/>
      <c r="H19" s="79"/>
      <c r="I19" s="79"/>
      <c r="J19" s="79"/>
      <c r="K19" s="79"/>
      <c r="L19" s="79"/>
      <c r="M19" s="80">
        <f t="shared" si="0"/>
        <v>0</v>
      </c>
    </row>
    <row r="20" spans="1:13" ht="15" customHeight="1" x14ac:dyDescent="0.35">
      <c r="A20" s="77" t="s">
        <v>167</v>
      </c>
      <c r="B20" s="78" t="s">
        <v>168</v>
      </c>
      <c r="C20" s="79"/>
      <c r="D20" s="79"/>
      <c r="E20" s="79"/>
      <c r="F20" s="79"/>
      <c r="G20" s="79"/>
      <c r="H20" s="79"/>
      <c r="I20" s="79"/>
      <c r="J20" s="79"/>
      <c r="K20" s="79"/>
      <c r="L20" s="79"/>
      <c r="M20" s="80">
        <f t="shared" si="0"/>
        <v>0</v>
      </c>
    </row>
    <row r="21" spans="1:13" ht="15" customHeight="1" x14ac:dyDescent="0.35">
      <c r="A21" s="77" t="s">
        <v>169</v>
      </c>
      <c r="B21" s="78" t="s">
        <v>170</v>
      </c>
      <c r="C21" s="79"/>
      <c r="D21" s="79"/>
      <c r="E21" s="79"/>
      <c r="F21" s="79"/>
      <c r="G21" s="79"/>
      <c r="H21" s="79"/>
      <c r="I21" s="79"/>
      <c r="J21" s="79"/>
      <c r="K21" s="79"/>
      <c r="L21" s="79"/>
      <c r="M21" s="80">
        <f t="shared" si="0"/>
        <v>0</v>
      </c>
    </row>
    <row r="22" spans="1:13" ht="15" customHeight="1" x14ac:dyDescent="0.35">
      <c r="A22" s="77" t="s">
        <v>171</v>
      </c>
      <c r="B22" s="78" t="s">
        <v>172</v>
      </c>
      <c r="C22" s="79"/>
      <c r="D22" s="79"/>
      <c r="E22" s="79"/>
      <c r="F22" s="79"/>
      <c r="G22" s="79"/>
      <c r="H22" s="79"/>
      <c r="I22" s="79"/>
      <c r="J22" s="79"/>
      <c r="K22" s="79"/>
      <c r="L22" s="79"/>
      <c r="M22" s="80">
        <f t="shared" si="0"/>
        <v>0</v>
      </c>
    </row>
    <row r="23" spans="1:13" ht="15" customHeight="1" x14ac:dyDescent="0.35">
      <c r="A23" s="77" t="s">
        <v>173</v>
      </c>
      <c r="B23" s="78" t="s">
        <v>174</v>
      </c>
      <c r="C23" s="79"/>
      <c r="D23" s="79"/>
      <c r="E23" s="79"/>
      <c r="F23" s="79"/>
      <c r="G23" s="79"/>
      <c r="H23" s="79"/>
      <c r="I23" s="79"/>
      <c r="J23" s="79"/>
      <c r="K23" s="79"/>
      <c r="L23" s="79"/>
      <c r="M23" s="80">
        <f t="shared" si="0"/>
        <v>0</v>
      </c>
    </row>
    <row r="24" spans="1:13" ht="15" customHeight="1" x14ac:dyDescent="0.35">
      <c r="A24" s="77" t="s">
        <v>175</v>
      </c>
      <c r="B24" s="78" t="s">
        <v>176</v>
      </c>
      <c r="C24" s="79"/>
      <c r="D24" s="79"/>
      <c r="E24" s="81" t="s">
        <v>156</v>
      </c>
      <c r="F24" s="79"/>
      <c r="G24" s="79"/>
      <c r="H24" s="79"/>
      <c r="I24" s="79"/>
      <c r="J24" s="79"/>
      <c r="K24" s="79"/>
      <c r="L24" s="79"/>
      <c r="M24" s="80">
        <f t="shared" si="0"/>
        <v>0</v>
      </c>
    </row>
    <row r="25" spans="1:13" ht="15" customHeight="1" x14ac:dyDescent="0.35">
      <c r="A25" s="77" t="s">
        <v>177</v>
      </c>
      <c r="B25" s="78" t="s">
        <v>178</v>
      </c>
      <c r="C25" s="79"/>
      <c r="D25" s="79"/>
      <c r="E25" s="81" t="s">
        <v>156</v>
      </c>
      <c r="F25" s="79"/>
      <c r="G25" s="79"/>
      <c r="H25" s="79"/>
      <c r="I25" s="79"/>
      <c r="J25" s="79"/>
      <c r="K25" s="79"/>
      <c r="L25" s="79"/>
      <c r="M25" s="80">
        <f t="shared" si="0"/>
        <v>0</v>
      </c>
    </row>
    <row r="26" spans="1:13" ht="15" customHeight="1" x14ac:dyDescent="0.35">
      <c r="A26" s="77" t="s">
        <v>179</v>
      </c>
      <c r="B26" s="78" t="s">
        <v>180</v>
      </c>
      <c r="C26" s="79"/>
      <c r="D26" s="79"/>
      <c r="E26" s="81" t="s">
        <v>156</v>
      </c>
      <c r="F26" s="79"/>
      <c r="G26" s="79"/>
      <c r="H26" s="79"/>
      <c r="I26" s="79"/>
      <c r="J26" s="79"/>
      <c r="K26" s="79"/>
      <c r="L26" s="79"/>
      <c r="M26" s="80">
        <f t="shared" si="0"/>
        <v>0</v>
      </c>
    </row>
    <row r="27" spans="1:13" ht="15" customHeight="1" x14ac:dyDescent="0.35">
      <c r="A27" s="77" t="s">
        <v>181</v>
      </c>
      <c r="B27" s="78" t="s">
        <v>182</v>
      </c>
      <c r="C27" s="79"/>
      <c r="D27" s="79"/>
      <c r="E27" s="79"/>
      <c r="F27" s="79"/>
      <c r="G27" s="79"/>
      <c r="H27" s="79"/>
      <c r="I27" s="79"/>
      <c r="J27" s="79"/>
      <c r="K27" s="79"/>
      <c r="L27" s="79"/>
      <c r="M27" s="80">
        <f t="shared" si="0"/>
        <v>0</v>
      </c>
    </row>
    <row r="28" spans="1:13" ht="15" customHeight="1" x14ac:dyDescent="0.35">
      <c r="A28" s="77" t="s">
        <v>183</v>
      </c>
      <c r="B28" s="78" t="s">
        <v>184</v>
      </c>
      <c r="C28" s="81" t="s">
        <v>156</v>
      </c>
      <c r="D28" s="81" t="s">
        <v>156</v>
      </c>
      <c r="E28" s="79"/>
      <c r="F28" s="79"/>
      <c r="G28" s="79"/>
      <c r="H28" s="79"/>
      <c r="I28" s="79"/>
      <c r="J28" s="79"/>
      <c r="K28" s="79"/>
      <c r="L28" s="79"/>
      <c r="M28" s="80">
        <f t="shared" si="0"/>
        <v>0</v>
      </c>
    </row>
    <row r="29" spans="1:13" ht="15" customHeight="1" x14ac:dyDescent="0.35">
      <c r="A29" s="77" t="s">
        <v>185</v>
      </c>
      <c r="B29" s="78" t="s">
        <v>186</v>
      </c>
      <c r="C29" s="81" t="s">
        <v>156</v>
      </c>
      <c r="D29" s="81" t="s">
        <v>156</v>
      </c>
      <c r="E29" s="79"/>
      <c r="F29" s="79"/>
      <c r="G29" s="79"/>
      <c r="H29" s="79"/>
      <c r="I29" s="79"/>
      <c r="J29" s="79"/>
      <c r="K29" s="79"/>
      <c r="L29" s="79"/>
      <c r="M29" s="80">
        <f t="shared" si="0"/>
        <v>0</v>
      </c>
    </row>
    <row r="30" spans="1:13" ht="15" customHeight="1" x14ac:dyDescent="0.35">
      <c r="A30" s="77" t="s">
        <v>187</v>
      </c>
      <c r="B30" s="78" t="s">
        <v>188</v>
      </c>
      <c r="C30" s="79"/>
      <c r="D30" s="79"/>
      <c r="E30" s="79"/>
      <c r="F30" s="79"/>
      <c r="G30" s="79"/>
      <c r="H30" s="79"/>
      <c r="I30" s="79"/>
      <c r="J30" s="79"/>
      <c r="K30" s="79"/>
      <c r="L30" s="79"/>
      <c r="M30" s="80">
        <f t="shared" si="0"/>
        <v>0</v>
      </c>
    </row>
    <row r="31" spans="1:13" ht="15" customHeight="1" x14ac:dyDescent="0.35">
      <c r="A31" s="77" t="s">
        <v>189</v>
      </c>
      <c r="B31" s="78" t="s">
        <v>190</v>
      </c>
      <c r="C31" s="82"/>
      <c r="D31" s="82"/>
      <c r="E31" s="83" t="s">
        <v>156</v>
      </c>
      <c r="F31" s="82"/>
      <c r="G31" s="82"/>
      <c r="H31" s="83" t="s">
        <v>156</v>
      </c>
      <c r="I31" s="83" t="s">
        <v>156</v>
      </c>
      <c r="J31" s="83" t="s">
        <v>156</v>
      </c>
      <c r="K31" s="83" t="s">
        <v>156</v>
      </c>
      <c r="L31" s="82"/>
      <c r="M31" s="80">
        <f t="shared" si="0"/>
        <v>0</v>
      </c>
    </row>
    <row r="32" spans="1:13" ht="15" customHeight="1" x14ac:dyDescent="0.35">
      <c r="A32" s="77" t="s">
        <v>191</v>
      </c>
      <c r="B32" s="78" t="s">
        <v>192</v>
      </c>
      <c r="C32" s="79"/>
      <c r="D32" s="79"/>
      <c r="E32" s="79"/>
      <c r="F32" s="79"/>
      <c r="G32" s="79"/>
      <c r="H32" s="79"/>
      <c r="I32" s="79"/>
      <c r="J32" s="79"/>
      <c r="K32" s="79"/>
      <c r="L32" s="79"/>
      <c r="M32" s="80">
        <f t="shared" si="0"/>
        <v>0</v>
      </c>
    </row>
    <row r="33" spans="1:14" ht="15" customHeight="1" x14ac:dyDescent="0.35">
      <c r="A33" s="77" t="s">
        <v>193</v>
      </c>
      <c r="B33" s="78" t="s">
        <v>194</v>
      </c>
      <c r="C33" s="79"/>
      <c r="D33" s="79"/>
      <c r="E33" s="79"/>
      <c r="F33" s="79"/>
      <c r="G33" s="79"/>
      <c r="H33" s="79"/>
      <c r="I33" s="79"/>
      <c r="J33" s="79"/>
      <c r="K33" s="79"/>
      <c r="L33" s="79"/>
      <c r="M33" s="80">
        <f t="shared" si="0"/>
        <v>0</v>
      </c>
    </row>
    <row r="34" spans="1:14" ht="15" customHeight="1" x14ac:dyDescent="0.35">
      <c r="A34" s="77" t="s">
        <v>195</v>
      </c>
      <c r="B34" s="78" t="s">
        <v>196</v>
      </c>
      <c r="C34" s="79"/>
      <c r="D34" s="79"/>
      <c r="E34" s="81" t="s">
        <v>156</v>
      </c>
      <c r="F34" s="79"/>
      <c r="G34" s="81" t="s">
        <v>156</v>
      </c>
      <c r="H34" s="81" t="s">
        <v>156</v>
      </c>
      <c r="I34" s="81" t="s">
        <v>156</v>
      </c>
      <c r="J34" s="81" t="s">
        <v>156</v>
      </c>
      <c r="K34" s="81" t="s">
        <v>156</v>
      </c>
      <c r="L34" s="79"/>
      <c r="M34" s="80">
        <f t="shared" si="0"/>
        <v>0</v>
      </c>
    </row>
    <row r="35" spans="1:14" ht="15" customHeight="1" x14ac:dyDescent="0.35">
      <c r="A35" s="77" t="s">
        <v>197</v>
      </c>
      <c r="B35" s="78" t="s">
        <v>198</v>
      </c>
      <c r="C35" s="81" t="s">
        <v>199</v>
      </c>
      <c r="D35" s="81" t="s">
        <v>199</v>
      </c>
      <c r="E35" s="81" t="s">
        <v>199</v>
      </c>
      <c r="F35" s="79"/>
      <c r="G35" s="79"/>
      <c r="H35" s="81" t="s">
        <v>199</v>
      </c>
      <c r="I35" s="81" t="s">
        <v>199</v>
      </c>
      <c r="J35" s="81" t="s">
        <v>199</v>
      </c>
      <c r="K35" s="81" t="s">
        <v>199</v>
      </c>
      <c r="L35" s="79"/>
      <c r="M35" s="80">
        <f t="shared" si="0"/>
        <v>0</v>
      </c>
    </row>
    <row r="36" spans="1:14" ht="15" customHeight="1" x14ac:dyDescent="0.35">
      <c r="A36" s="77" t="s">
        <v>200</v>
      </c>
      <c r="B36" s="78" t="s">
        <v>201</v>
      </c>
      <c r="C36" s="81" t="s">
        <v>199</v>
      </c>
      <c r="D36" s="81" t="s">
        <v>199</v>
      </c>
      <c r="E36" s="81" t="s">
        <v>199</v>
      </c>
      <c r="F36" s="79"/>
      <c r="G36" s="79"/>
      <c r="H36" s="81" t="s">
        <v>199</v>
      </c>
      <c r="I36" s="81" t="s">
        <v>199</v>
      </c>
      <c r="J36" s="81" t="s">
        <v>199</v>
      </c>
      <c r="K36" s="81" t="s">
        <v>199</v>
      </c>
      <c r="L36" s="79"/>
      <c r="M36" s="80">
        <f t="shared" si="0"/>
        <v>0</v>
      </c>
    </row>
    <row r="37" spans="1:14" ht="15" customHeight="1" x14ac:dyDescent="0.35">
      <c r="A37" s="77" t="s">
        <v>202</v>
      </c>
      <c r="B37" s="78" t="s">
        <v>203</v>
      </c>
      <c r="C37" s="81" t="s">
        <v>199</v>
      </c>
      <c r="D37" s="81" t="s">
        <v>199</v>
      </c>
      <c r="E37" s="81" t="s">
        <v>199</v>
      </c>
      <c r="F37" s="79"/>
      <c r="G37" s="79"/>
      <c r="H37" s="81" t="s">
        <v>199</v>
      </c>
      <c r="I37" s="81" t="s">
        <v>199</v>
      </c>
      <c r="J37" s="81" t="s">
        <v>199</v>
      </c>
      <c r="K37" s="81" t="s">
        <v>199</v>
      </c>
      <c r="L37" s="79"/>
      <c r="M37" s="80">
        <f t="shared" si="0"/>
        <v>0</v>
      </c>
    </row>
    <row r="38" spans="1:14" ht="15" customHeight="1" x14ac:dyDescent="0.35">
      <c r="A38" s="77" t="s">
        <v>49</v>
      </c>
      <c r="B38" s="78" t="s">
        <v>204</v>
      </c>
      <c r="C38" s="82"/>
      <c r="D38" s="82"/>
      <c r="E38" s="82"/>
      <c r="F38" s="82"/>
      <c r="G38" s="82"/>
      <c r="H38" s="82"/>
      <c r="I38" s="82"/>
      <c r="J38" s="82"/>
      <c r="K38" s="82"/>
      <c r="L38" s="82"/>
      <c r="M38" s="80">
        <f t="shared" si="0"/>
        <v>0</v>
      </c>
    </row>
    <row r="39" spans="1:14" ht="15" customHeight="1" x14ac:dyDescent="0.35">
      <c r="A39" s="77" t="s">
        <v>205</v>
      </c>
      <c r="B39" s="78" t="s">
        <v>206</v>
      </c>
      <c r="C39" s="80">
        <f t="shared" ref="C39:K39" si="1">SUM(C13,C15,C17:C33,C35:C38)</f>
        <v>0</v>
      </c>
      <c r="D39" s="80">
        <f t="shared" si="1"/>
        <v>0</v>
      </c>
      <c r="E39" s="80">
        <f t="shared" si="1"/>
        <v>0</v>
      </c>
      <c r="F39" s="80">
        <f t="shared" si="1"/>
        <v>0</v>
      </c>
      <c r="G39" s="80">
        <f t="shared" si="1"/>
        <v>0</v>
      </c>
      <c r="H39" s="80">
        <f t="shared" si="1"/>
        <v>0</v>
      </c>
      <c r="I39" s="80">
        <f t="shared" si="1"/>
        <v>0</v>
      </c>
      <c r="J39" s="80">
        <f t="shared" si="1"/>
        <v>0</v>
      </c>
      <c r="K39" s="80">
        <f t="shared" si="1"/>
        <v>0</v>
      </c>
      <c r="L39" s="80">
        <f>SUM(L13,L15,L17:L33,,L35:L38)</f>
        <v>0</v>
      </c>
      <c r="M39" s="80">
        <f>SUM(M13,M15,M17:M33,,M35:M38)</f>
        <v>0</v>
      </c>
    </row>
    <row r="40" spans="1:14" ht="15" customHeight="1" x14ac:dyDescent="0.35">
      <c r="A40" s="77" t="s">
        <v>207</v>
      </c>
      <c r="B40" s="78" t="s">
        <v>208</v>
      </c>
      <c r="C40" s="81" t="str">
        <f>IFERROR(('2100'!C77/'2200'!C77)*1000,"")</f>
        <v/>
      </c>
      <c r="D40" s="81" t="str">
        <f>IFERROR(('2100'!D77/'2200'!D77)*1000,"")</f>
        <v/>
      </c>
      <c r="E40" s="81" t="str">
        <f>IFERROR(('2100'!E77/'2200'!E77)*1000,"")</f>
        <v/>
      </c>
      <c r="F40" s="81" t="str">
        <f>IFERROR(('2100'!F77/'2200'!F77)*1000,"")</f>
        <v/>
      </c>
      <c r="G40" s="81" t="str">
        <f>IFERROR(('2100'!G77/'2200'!G77)*1000,"")</f>
        <v/>
      </c>
      <c r="H40" s="81" t="str">
        <f>IFERROR(('2100'!H77/'2200'!H77)*1000,"")</f>
        <v/>
      </c>
      <c r="I40" s="81" t="str">
        <f>IFERROR(('2100'!I77/'2200'!I77)*1000,"")</f>
        <v/>
      </c>
      <c r="J40" s="81" t="str">
        <f>IFERROR(('2100'!J77/'2200'!J77)*1000,"")</f>
        <v/>
      </c>
      <c r="K40" s="81" t="str">
        <f>IFERROR(('2100'!K77/'2200'!K77)*1000,"")</f>
        <v/>
      </c>
      <c r="L40" s="81" t="str">
        <f>IFERROR(('2100'!L77/'2200'!L77)*1000,"")</f>
        <v/>
      </c>
      <c r="M40" s="83" t="str">
        <f>IFERROR(('2100'!M77/'2200'!M77)*1000,"")</f>
        <v/>
      </c>
    </row>
    <row r="42" spans="1:14" s="84" customFormat="1" ht="19.75" x14ac:dyDescent="0.35">
      <c r="A42" s="85" t="s">
        <v>209</v>
      </c>
    </row>
    <row r="43" spans="1:14" s="84" customFormat="1" ht="19.75" x14ac:dyDescent="0.35">
      <c r="A43" s="86" t="s">
        <v>210</v>
      </c>
    </row>
    <row r="44" spans="1:14" s="84" customFormat="1" ht="23.25" customHeight="1" x14ac:dyDescent="0.35">
      <c r="A44" s="317" t="s">
        <v>211</v>
      </c>
      <c r="B44" s="317"/>
      <c r="C44" s="317"/>
      <c r="D44" s="317"/>
      <c r="E44" s="317"/>
      <c r="F44" s="317"/>
      <c r="G44" s="317"/>
      <c r="H44" s="317"/>
      <c r="I44" s="317"/>
      <c r="J44" s="317"/>
      <c r="K44" s="317"/>
      <c r="L44" s="317"/>
      <c r="M44" s="317"/>
      <c r="N44" s="317"/>
    </row>
    <row r="45" spans="1:14" s="84" customFormat="1" ht="84.9" customHeight="1" x14ac:dyDescent="0.35">
      <c r="A45" s="317"/>
      <c r="B45" s="317"/>
      <c r="C45" s="317"/>
      <c r="D45" s="317"/>
      <c r="E45" s="317"/>
      <c r="F45" s="317"/>
      <c r="G45" s="317"/>
      <c r="H45" s="317"/>
      <c r="I45" s="317"/>
      <c r="J45" s="317"/>
      <c r="K45" s="317"/>
      <c r="L45" s="317"/>
      <c r="M45" s="317"/>
      <c r="N45" s="317"/>
    </row>
    <row r="46" spans="1:14" s="84" customFormat="1" ht="42.55" customHeight="1" x14ac:dyDescent="0.35">
      <c r="A46" s="317" t="s">
        <v>212</v>
      </c>
      <c r="B46" s="317"/>
      <c r="C46" s="317"/>
      <c r="D46" s="317"/>
      <c r="E46" s="317"/>
      <c r="F46" s="317"/>
      <c r="G46" s="317"/>
      <c r="H46" s="317"/>
      <c r="I46" s="317"/>
      <c r="J46" s="317"/>
      <c r="K46" s="317"/>
      <c r="L46" s="317"/>
      <c r="M46" s="317"/>
      <c r="N46" s="87"/>
    </row>
    <row r="47" spans="1:14" s="84" customFormat="1" ht="51" customHeight="1" x14ac:dyDescent="0.35">
      <c r="A47" s="317" t="s">
        <v>213</v>
      </c>
      <c r="B47" s="317"/>
      <c r="C47" s="317"/>
      <c r="D47" s="317"/>
      <c r="E47" s="317"/>
      <c r="F47" s="317"/>
      <c r="G47" s="317"/>
      <c r="H47" s="317"/>
      <c r="I47" s="317"/>
      <c r="J47" s="317"/>
      <c r="K47" s="317"/>
      <c r="L47" s="317"/>
      <c r="M47" s="317"/>
      <c r="N47" s="87"/>
    </row>
    <row r="48" spans="1:14" s="84" customFormat="1" ht="21" customHeight="1" x14ac:dyDescent="0.35">
      <c r="A48" s="317" t="s">
        <v>214</v>
      </c>
      <c r="B48" s="317"/>
      <c r="C48" s="317"/>
      <c r="D48" s="317"/>
      <c r="E48" s="317"/>
      <c r="F48" s="317"/>
      <c r="G48" s="317"/>
      <c r="H48" s="317"/>
      <c r="I48" s="317"/>
      <c r="J48" s="317"/>
      <c r="K48" s="317"/>
      <c r="L48" s="317"/>
      <c r="M48" s="317"/>
      <c r="N48" s="87"/>
    </row>
  </sheetData>
  <sheetProtection password="8914" sheet="1" objects="1" scenarios="1"/>
  <mergeCells count="22">
    <mergeCell ref="A2:M2"/>
    <mergeCell ref="A3:M3"/>
    <mergeCell ref="A5:M5"/>
    <mergeCell ref="A8:A11"/>
    <mergeCell ref="B8:B11"/>
    <mergeCell ref="C8:L8"/>
    <mergeCell ref="M8:M11"/>
    <mergeCell ref="C9:D9"/>
    <mergeCell ref="E9:E11"/>
    <mergeCell ref="F9:G9"/>
    <mergeCell ref="H9:K9"/>
    <mergeCell ref="L9:L11"/>
    <mergeCell ref="C10:C11"/>
    <mergeCell ref="D10:D11"/>
    <mergeCell ref="F10:F11"/>
    <mergeCell ref="G10:G11"/>
    <mergeCell ref="A48:M48"/>
    <mergeCell ref="H10:I10"/>
    <mergeCell ref="J10:K10"/>
    <mergeCell ref="A44:N45"/>
    <mergeCell ref="A46:M46"/>
    <mergeCell ref="A47:M47"/>
  </mergeCells>
  <dataValidations count="2">
    <dataValidation type="decimal" allowBlank="1" showInputMessage="1" showErrorMessage="1" sqref="C13:L38">
      <formula1>0</formula1>
      <formula2>1000000</formula2>
    </dataValidation>
    <dataValidation type="decimal" allowBlank="1" showInputMessage="1" showErrorMessage="1" sqref="C39:L39">
      <formula1>0</formula1>
      <formula2>10000</formula2>
    </dataValidation>
  </dataValidations>
  <pageMargins left="0.98425196850393704" right="0.98425196850393704" top="0.98425196850393704" bottom="0.98425196850393704" header="0.51181102362204722" footer="0.51181102362204722"/>
  <pageSetup paperSize="9" scale="71" firstPageNumber="2147483648" orientation="landscape"/>
  <headerFooter differentFirst="1" alignWithMargins="0">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tabColor theme="5"/>
    <pageSetUpPr fitToPage="1"/>
  </sheetPr>
  <dimension ref="A1:CS45"/>
  <sheetViews>
    <sheetView showGridLines="0" zoomScale="60" zoomScaleNormal="60" workbookViewId="0"/>
  </sheetViews>
  <sheetFormatPr defaultColWidth="1.4609375" defaultRowHeight="12.9" x14ac:dyDescent="0.35"/>
  <cols>
    <col min="1" max="1" width="47.61328125" style="66" customWidth="1"/>
    <col min="2" max="2" width="8" style="66"/>
    <col min="3" max="3" width="8.53515625" style="66" customWidth="1"/>
    <col min="4" max="4" width="8.23046875" style="66" customWidth="1"/>
    <col min="5" max="5" width="11.61328125" style="66" customWidth="1"/>
    <col min="6" max="7" width="11.23046875" style="66" customWidth="1"/>
    <col min="8" max="11" width="10.15234375" style="66" customWidth="1"/>
    <col min="12" max="12" width="9.3828125" style="66" customWidth="1"/>
    <col min="13" max="13" width="10.3828125" style="66" customWidth="1"/>
    <col min="14" max="14" width="12.07421875" style="66" customWidth="1"/>
    <col min="15" max="16384" width="1.4609375" style="66"/>
  </cols>
  <sheetData>
    <row r="1" spans="1:97" s="19" customFormat="1" ht="122.15" x14ac:dyDescent="0.35">
      <c r="A1" s="67" t="s">
        <v>135</v>
      </c>
      <c r="AA1" s="88"/>
    </row>
    <row r="2" spans="1:97" ht="15" x14ac:dyDescent="0.35">
      <c r="A2" s="320" t="s">
        <v>215</v>
      </c>
      <c r="B2" s="320"/>
      <c r="C2" s="320"/>
      <c r="D2" s="320"/>
      <c r="E2" s="320"/>
      <c r="F2" s="320"/>
      <c r="G2" s="320"/>
      <c r="H2" s="320"/>
      <c r="I2" s="320"/>
      <c r="J2" s="320"/>
      <c r="K2" s="320"/>
      <c r="L2" s="320"/>
      <c r="M2" s="320"/>
      <c r="N2" s="320"/>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c r="CE2" s="89"/>
      <c r="CF2" s="89"/>
      <c r="CG2" s="89"/>
      <c r="CH2" s="89"/>
      <c r="CI2" s="89"/>
      <c r="CJ2" s="89"/>
      <c r="CK2" s="89"/>
      <c r="CL2" s="89"/>
      <c r="CM2" s="89"/>
      <c r="CN2" s="89"/>
      <c r="CO2" s="89"/>
      <c r="CP2" s="89"/>
      <c r="CQ2" s="89"/>
      <c r="CR2" s="89"/>
      <c r="CS2" s="89"/>
    </row>
    <row r="3" spans="1:97" ht="15" x14ac:dyDescent="0.35">
      <c r="A3" s="320" t="s">
        <v>216</v>
      </c>
      <c r="B3" s="320"/>
      <c r="C3" s="320"/>
      <c r="D3" s="320"/>
      <c r="E3" s="320"/>
      <c r="F3" s="320"/>
      <c r="G3" s="320"/>
      <c r="H3" s="320"/>
      <c r="I3" s="320"/>
      <c r="J3" s="320"/>
      <c r="K3" s="320"/>
      <c r="L3" s="320"/>
      <c r="M3" s="320"/>
      <c r="N3" s="320"/>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row>
    <row r="4" spans="1:97" x14ac:dyDescent="0.35">
      <c r="A4" s="69"/>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row>
    <row r="5" spans="1:97" s="70" customFormat="1" ht="14.15" x14ac:dyDescent="0.3">
      <c r="A5" s="90" t="s">
        <v>217</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K5" s="72"/>
      <c r="AL5" s="72"/>
      <c r="AM5" s="72"/>
      <c r="AN5" s="72"/>
      <c r="AO5" s="72"/>
      <c r="AP5" s="72"/>
      <c r="AQ5" s="72"/>
      <c r="AR5" s="72"/>
      <c r="AS5" s="72"/>
      <c r="AT5" s="72"/>
      <c r="AU5" s="72"/>
      <c r="AV5" s="72"/>
      <c r="AW5" s="72"/>
      <c r="AX5" s="72"/>
      <c r="AY5" s="72"/>
      <c r="AZ5" s="72"/>
      <c r="BA5" s="72"/>
      <c r="BB5" s="72"/>
      <c r="BC5" s="72"/>
      <c r="BD5" s="72"/>
      <c r="BE5" s="72"/>
      <c r="BF5" s="72"/>
      <c r="BG5" s="72"/>
      <c r="BH5" s="72"/>
      <c r="BI5" s="72"/>
      <c r="BJ5" s="72"/>
      <c r="BK5" s="72"/>
      <c r="BL5" s="72"/>
      <c r="BM5" s="72"/>
      <c r="BN5" s="72"/>
      <c r="BO5" s="72"/>
      <c r="BP5" s="72"/>
      <c r="BQ5" s="72"/>
      <c r="BR5" s="72"/>
      <c r="BS5" s="72"/>
      <c r="BT5" s="72"/>
      <c r="BU5" s="72"/>
      <c r="BV5" s="72"/>
      <c r="BW5" s="72"/>
      <c r="BX5" s="72"/>
      <c r="BY5" s="72"/>
      <c r="BZ5" s="72"/>
      <c r="CA5" s="72"/>
      <c r="CB5" s="72"/>
      <c r="CC5" s="72"/>
      <c r="CD5" s="72"/>
      <c r="CE5" s="72"/>
      <c r="CF5" s="72"/>
      <c r="CG5" s="72"/>
      <c r="CH5" s="72"/>
      <c r="CI5" s="91"/>
      <c r="CO5" s="91"/>
    </row>
    <row r="6" spans="1:97" s="73" customFormat="1" x14ac:dyDescent="0.3">
      <c r="A6" s="330"/>
      <c r="B6" s="330" t="s">
        <v>140</v>
      </c>
      <c r="C6" s="333" t="s">
        <v>218</v>
      </c>
      <c r="D6" s="334"/>
      <c r="E6" s="334"/>
      <c r="F6" s="334"/>
      <c r="G6" s="334"/>
      <c r="H6" s="334"/>
      <c r="I6" s="334"/>
      <c r="J6" s="334"/>
      <c r="K6" s="334"/>
      <c r="L6" s="334"/>
      <c r="M6" s="330" t="s">
        <v>219</v>
      </c>
      <c r="N6" s="330" t="s">
        <v>220</v>
      </c>
    </row>
    <row r="7" spans="1:97" s="73" customFormat="1" x14ac:dyDescent="0.3">
      <c r="A7" s="331"/>
      <c r="B7" s="331"/>
      <c r="C7" s="333" t="s">
        <v>24</v>
      </c>
      <c r="D7" s="335"/>
      <c r="E7" s="330" t="s">
        <v>143</v>
      </c>
      <c r="F7" s="333" t="s">
        <v>39</v>
      </c>
      <c r="G7" s="335"/>
      <c r="H7" s="328" t="s">
        <v>44</v>
      </c>
      <c r="I7" s="336"/>
      <c r="J7" s="336"/>
      <c r="K7" s="329"/>
      <c r="L7" s="330" t="s">
        <v>49</v>
      </c>
      <c r="M7" s="331"/>
      <c r="N7" s="331"/>
    </row>
    <row r="8" spans="1:97" s="73" customFormat="1" x14ac:dyDescent="0.3">
      <c r="A8" s="331"/>
      <c r="B8" s="331"/>
      <c r="C8" s="330" t="s">
        <v>144</v>
      </c>
      <c r="D8" s="330" t="s">
        <v>145</v>
      </c>
      <c r="E8" s="331"/>
      <c r="F8" s="330" t="s">
        <v>146</v>
      </c>
      <c r="G8" s="330" t="s">
        <v>147</v>
      </c>
      <c r="H8" s="328" t="s">
        <v>148</v>
      </c>
      <c r="I8" s="329"/>
      <c r="J8" s="328" t="s">
        <v>149</v>
      </c>
      <c r="K8" s="329"/>
      <c r="L8" s="331"/>
      <c r="M8" s="331"/>
      <c r="N8" s="331"/>
    </row>
    <row r="9" spans="1:97" s="73" customFormat="1" ht="25.75" x14ac:dyDescent="0.3">
      <c r="A9" s="332"/>
      <c r="B9" s="332"/>
      <c r="C9" s="332"/>
      <c r="D9" s="332"/>
      <c r="E9" s="332"/>
      <c r="F9" s="332"/>
      <c r="G9" s="332"/>
      <c r="H9" s="92" t="s">
        <v>150</v>
      </c>
      <c r="I9" s="92" t="s">
        <v>151</v>
      </c>
      <c r="J9" s="92" t="s">
        <v>150</v>
      </c>
      <c r="K9" s="92" t="s">
        <v>151</v>
      </c>
      <c r="L9" s="332"/>
      <c r="M9" s="332"/>
      <c r="N9" s="332"/>
    </row>
    <row r="10" spans="1:97" s="73" customFormat="1" ht="15" customHeight="1" x14ac:dyDescent="0.3">
      <c r="A10" s="95">
        <v>1</v>
      </c>
      <c r="B10" s="94">
        <v>2</v>
      </c>
      <c r="C10" s="94">
        <v>3</v>
      </c>
      <c r="D10" s="94">
        <v>4</v>
      </c>
      <c r="E10" s="94">
        <v>5</v>
      </c>
      <c r="F10" s="94">
        <v>6</v>
      </c>
      <c r="G10" s="94">
        <v>7</v>
      </c>
      <c r="H10" s="94">
        <v>8</v>
      </c>
      <c r="I10" s="94">
        <v>9</v>
      </c>
      <c r="J10" s="94">
        <v>10</v>
      </c>
      <c r="K10" s="94">
        <v>11</v>
      </c>
      <c r="L10" s="94">
        <v>12</v>
      </c>
      <c r="M10" s="94">
        <v>13</v>
      </c>
      <c r="N10" s="94">
        <v>14</v>
      </c>
    </row>
    <row r="11" spans="1:97" s="73" customFormat="1" ht="15" customHeight="1" x14ac:dyDescent="0.3">
      <c r="A11" s="77" t="s">
        <v>152</v>
      </c>
      <c r="B11" s="96" t="s">
        <v>153</v>
      </c>
      <c r="C11" s="97"/>
      <c r="D11" s="97"/>
      <c r="E11" s="97"/>
      <c r="F11" s="97"/>
      <c r="G11" s="97"/>
      <c r="H11" s="97"/>
      <c r="I11" s="97"/>
      <c r="J11" s="97"/>
      <c r="K11" s="97"/>
      <c r="L11" s="97"/>
      <c r="M11" s="98">
        <f t="shared" ref="M11:M36" si="0">SUM(C11:L11)</f>
        <v>0</v>
      </c>
      <c r="N11" s="99"/>
    </row>
    <row r="12" spans="1:97" s="73" customFormat="1" ht="15" customHeight="1" x14ac:dyDescent="0.3">
      <c r="A12" s="77" t="s">
        <v>154</v>
      </c>
      <c r="B12" s="96" t="s">
        <v>155</v>
      </c>
      <c r="C12" s="97"/>
      <c r="D12" s="97"/>
      <c r="E12" s="97"/>
      <c r="F12" s="97"/>
      <c r="G12" s="97"/>
      <c r="H12" s="100" t="s">
        <v>156</v>
      </c>
      <c r="I12" s="100" t="s">
        <v>156</v>
      </c>
      <c r="J12" s="100" t="s">
        <v>156</v>
      </c>
      <c r="K12" s="100" t="s">
        <v>156</v>
      </c>
      <c r="L12" s="97"/>
      <c r="M12" s="98">
        <f t="shared" si="0"/>
        <v>0</v>
      </c>
      <c r="N12" s="99"/>
    </row>
    <row r="13" spans="1:97" ht="15" customHeight="1" x14ac:dyDescent="0.35">
      <c r="A13" s="77" t="s">
        <v>157</v>
      </c>
      <c r="B13" s="96" t="s">
        <v>158</v>
      </c>
      <c r="C13" s="100" t="s">
        <v>156</v>
      </c>
      <c r="D13" s="100" t="s">
        <v>156</v>
      </c>
      <c r="E13" s="100" t="s">
        <v>156</v>
      </c>
      <c r="F13" s="97"/>
      <c r="G13" s="97"/>
      <c r="H13" s="97"/>
      <c r="I13" s="100" t="s">
        <v>156</v>
      </c>
      <c r="J13" s="97"/>
      <c r="K13" s="100" t="s">
        <v>156</v>
      </c>
      <c r="L13" s="97"/>
      <c r="M13" s="98">
        <f t="shared" si="0"/>
        <v>0</v>
      </c>
      <c r="N13" s="99"/>
    </row>
    <row r="14" spans="1:97" ht="15" customHeight="1" x14ac:dyDescent="0.35">
      <c r="A14" s="77" t="s">
        <v>159</v>
      </c>
      <c r="B14" s="96" t="s">
        <v>160</v>
      </c>
      <c r="C14" s="100" t="s">
        <v>156</v>
      </c>
      <c r="D14" s="100" t="s">
        <v>156</v>
      </c>
      <c r="E14" s="100" t="s">
        <v>156</v>
      </c>
      <c r="F14" s="97"/>
      <c r="G14" s="97"/>
      <c r="H14" s="97"/>
      <c r="I14" s="100" t="s">
        <v>156</v>
      </c>
      <c r="J14" s="97"/>
      <c r="K14" s="100" t="s">
        <v>156</v>
      </c>
      <c r="L14" s="97"/>
      <c r="M14" s="98">
        <f t="shared" si="0"/>
        <v>0</v>
      </c>
      <c r="N14" s="99"/>
    </row>
    <row r="15" spans="1:97" ht="15" customHeight="1" x14ac:dyDescent="0.35">
      <c r="A15" s="77" t="s">
        <v>161</v>
      </c>
      <c r="B15" s="96" t="s">
        <v>162</v>
      </c>
      <c r="C15" s="100" t="s">
        <v>156</v>
      </c>
      <c r="D15" s="100" t="s">
        <v>156</v>
      </c>
      <c r="E15" s="100" t="s">
        <v>156</v>
      </c>
      <c r="F15" s="97"/>
      <c r="G15" s="97"/>
      <c r="H15" s="97"/>
      <c r="I15" s="100" t="s">
        <v>156</v>
      </c>
      <c r="J15" s="97"/>
      <c r="K15" s="100" t="s">
        <v>156</v>
      </c>
      <c r="L15" s="97"/>
      <c r="M15" s="98">
        <f t="shared" si="0"/>
        <v>0</v>
      </c>
      <c r="N15" s="99"/>
    </row>
    <row r="16" spans="1:97" ht="15" customHeight="1" x14ac:dyDescent="0.35">
      <c r="A16" s="77" t="s">
        <v>163</v>
      </c>
      <c r="B16" s="96" t="s">
        <v>164</v>
      </c>
      <c r="C16" s="100" t="s">
        <v>156</v>
      </c>
      <c r="D16" s="100" t="s">
        <v>156</v>
      </c>
      <c r="E16" s="100" t="s">
        <v>156</v>
      </c>
      <c r="F16" s="97"/>
      <c r="G16" s="97"/>
      <c r="H16" s="97"/>
      <c r="I16" s="100" t="s">
        <v>156</v>
      </c>
      <c r="J16" s="97"/>
      <c r="K16" s="100" t="s">
        <v>156</v>
      </c>
      <c r="L16" s="97"/>
      <c r="M16" s="98">
        <f t="shared" si="0"/>
        <v>0</v>
      </c>
      <c r="N16" s="99"/>
    </row>
    <row r="17" spans="1:14" ht="15" customHeight="1" x14ac:dyDescent="0.35">
      <c r="A17" s="77" t="s">
        <v>165</v>
      </c>
      <c r="B17" s="96" t="s">
        <v>166</v>
      </c>
      <c r="C17" s="97"/>
      <c r="D17" s="97"/>
      <c r="E17" s="97"/>
      <c r="F17" s="97"/>
      <c r="G17" s="97"/>
      <c r="H17" s="97"/>
      <c r="I17" s="97"/>
      <c r="J17" s="97"/>
      <c r="K17" s="97"/>
      <c r="L17" s="97"/>
      <c r="M17" s="98">
        <f t="shared" si="0"/>
        <v>0</v>
      </c>
      <c r="N17" s="99"/>
    </row>
    <row r="18" spans="1:14" ht="15" customHeight="1" x14ac:dyDescent="0.35">
      <c r="A18" s="77" t="s">
        <v>167</v>
      </c>
      <c r="B18" s="96" t="s">
        <v>168</v>
      </c>
      <c r="C18" s="97"/>
      <c r="D18" s="97"/>
      <c r="E18" s="97"/>
      <c r="F18" s="97"/>
      <c r="G18" s="97"/>
      <c r="H18" s="97"/>
      <c r="I18" s="97"/>
      <c r="J18" s="97"/>
      <c r="K18" s="97"/>
      <c r="L18" s="97"/>
      <c r="M18" s="98">
        <f t="shared" si="0"/>
        <v>0</v>
      </c>
      <c r="N18" s="99"/>
    </row>
    <row r="19" spans="1:14" ht="15" customHeight="1" x14ac:dyDescent="0.35">
      <c r="A19" s="77" t="s">
        <v>169</v>
      </c>
      <c r="B19" s="96" t="s">
        <v>170</v>
      </c>
      <c r="C19" s="97"/>
      <c r="D19" s="97"/>
      <c r="E19" s="97"/>
      <c r="F19" s="97"/>
      <c r="G19" s="97"/>
      <c r="H19" s="97"/>
      <c r="I19" s="97"/>
      <c r="J19" s="97"/>
      <c r="K19" s="97"/>
      <c r="L19" s="97"/>
      <c r="M19" s="98">
        <f t="shared" si="0"/>
        <v>0</v>
      </c>
      <c r="N19" s="99"/>
    </row>
    <row r="20" spans="1:14" ht="15" customHeight="1" x14ac:dyDescent="0.35">
      <c r="A20" s="77" t="s">
        <v>171</v>
      </c>
      <c r="B20" s="96" t="s">
        <v>172</v>
      </c>
      <c r="C20" s="97"/>
      <c r="D20" s="97"/>
      <c r="E20" s="97"/>
      <c r="F20" s="97"/>
      <c r="G20" s="97"/>
      <c r="H20" s="97"/>
      <c r="I20" s="97"/>
      <c r="J20" s="97"/>
      <c r="K20" s="97"/>
      <c r="L20" s="97"/>
      <c r="M20" s="98">
        <f t="shared" si="0"/>
        <v>0</v>
      </c>
      <c r="N20" s="99"/>
    </row>
    <row r="21" spans="1:14" ht="15" customHeight="1" x14ac:dyDescent="0.35">
      <c r="A21" s="77" t="s">
        <v>173</v>
      </c>
      <c r="B21" s="96" t="s">
        <v>174</v>
      </c>
      <c r="C21" s="97"/>
      <c r="D21" s="97"/>
      <c r="E21" s="97"/>
      <c r="F21" s="97"/>
      <c r="G21" s="97"/>
      <c r="H21" s="97"/>
      <c r="I21" s="97"/>
      <c r="J21" s="97"/>
      <c r="K21" s="97"/>
      <c r="L21" s="97"/>
      <c r="M21" s="98">
        <f t="shared" si="0"/>
        <v>0</v>
      </c>
      <c r="N21" s="99"/>
    </row>
    <row r="22" spans="1:14" ht="15" customHeight="1" x14ac:dyDescent="0.35">
      <c r="A22" s="77" t="s">
        <v>175</v>
      </c>
      <c r="B22" s="96" t="s">
        <v>176</v>
      </c>
      <c r="C22" s="97"/>
      <c r="D22" s="97"/>
      <c r="E22" s="100" t="s">
        <v>156</v>
      </c>
      <c r="F22" s="97"/>
      <c r="G22" s="97"/>
      <c r="H22" s="97"/>
      <c r="I22" s="97"/>
      <c r="J22" s="97"/>
      <c r="K22" s="97"/>
      <c r="L22" s="97"/>
      <c r="M22" s="98">
        <f t="shared" si="0"/>
        <v>0</v>
      </c>
      <c r="N22" s="99"/>
    </row>
    <row r="23" spans="1:14" ht="15" customHeight="1" x14ac:dyDescent="0.35">
      <c r="A23" s="77" t="s">
        <v>177</v>
      </c>
      <c r="B23" s="96" t="s">
        <v>178</v>
      </c>
      <c r="C23" s="97"/>
      <c r="D23" s="97"/>
      <c r="E23" s="100" t="s">
        <v>156</v>
      </c>
      <c r="F23" s="97"/>
      <c r="G23" s="97"/>
      <c r="H23" s="97"/>
      <c r="I23" s="97"/>
      <c r="J23" s="97"/>
      <c r="K23" s="97"/>
      <c r="L23" s="97"/>
      <c r="M23" s="98">
        <f t="shared" si="0"/>
        <v>0</v>
      </c>
      <c r="N23" s="99"/>
    </row>
    <row r="24" spans="1:14" ht="15" customHeight="1" x14ac:dyDescent="0.35">
      <c r="A24" s="77" t="s">
        <v>179</v>
      </c>
      <c r="B24" s="96" t="s">
        <v>180</v>
      </c>
      <c r="C24" s="97"/>
      <c r="D24" s="97"/>
      <c r="E24" s="100" t="s">
        <v>156</v>
      </c>
      <c r="F24" s="97"/>
      <c r="G24" s="97"/>
      <c r="H24" s="97"/>
      <c r="I24" s="97"/>
      <c r="J24" s="97"/>
      <c r="K24" s="97"/>
      <c r="L24" s="97"/>
      <c r="M24" s="98">
        <f t="shared" si="0"/>
        <v>0</v>
      </c>
      <c r="N24" s="99"/>
    </row>
    <row r="25" spans="1:14" ht="15" customHeight="1" x14ac:dyDescent="0.35">
      <c r="A25" s="77" t="s">
        <v>181</v>
      </c>
      <c r="B25" s="96" t="s">
        <v>182</v>
      </c>
      <c r="C25" s="97"/>
      <c r="D25" s="97"/>
      <c r="E25" s="97"/>
      <c r="F25" s="97"/>
      <c r="G25" s="97"/>
      <c r="H25" s="97"/>
      <c r="I25" s="97"/>
      <c r="J25" s="97"/>
      <c r="K25" s="97"/>
      <c r="L25" s="97"/>
      <c r="M25" s="98">
        <f t="shared" si="0"/>
        <v>0</v>
      </c>
      <c r="N25" s="99"/>
    </row>
    <row r="26" spans="1:14" ht="15" customHeight="1" x14ac:dyDescent="0.35">
      <c r="A26" s="77" t="s">
        <v>183</v>
      </c>
      <c r="B26" s="96" t="s">
        <v>184</v>
      </c>
      <c r="C26" s="100" t="s">
        <v>156</v>
      </c>
      <c r="D26" s="100" t="s">
        <v>156</v>
      </c>
      <c r="E26" s="97"/>
      <c r="F26" s="97"/>
      <c r="G26" s="97"/>
      <c r="H26" s="97"/>
      <c r="I26" s="97"/>
      <c r="J26" s="97"/>
      <c r="K26" s="97"/>
      <c r="L26" s="97"/>
      <c r="M26" s="98">
        <f t="shared" si="0"/>
        <v>0</v>
      </c>
      <c r="N26" s="99"/>
    </row>
    <row r="27" spans="1:14" ht="15" customHeight="1" x14ac:dyDescent="0.35">
      <c r="A27" s="77" t="s">
        <v>185</v>
      </c>
      <c r="B27" s="96" t="s">
        <v>186</v>
      </c>
      <c r="C27" s="100" t="s">
        <v>156</v>
      </c>
      <c r="D27" s="100" t="s">
        <v>156</v>
      </c>
      <c r="E27" s="97"/>
      <c r="F27" s="97"/>
      <c r="G27" s="97"/>
      <c r="H27" s="97"/>
      <c r="I27" s="97"/>
      <c r="J27" s="97"/>
      <c r="K27" s="97"/>
      <c r="L27" s="97"/>
      <c r="M27" s="98">
        <f t="shared" si="0"/>
        <v>0</v>
      </c>
      <c r="N27" s="99"/>
    </row>
    <row r="28" spans="1:14" ht="15" customHeight="1" x14ac:dyDescent="0.35">
      <c r="A28" s="77" t="s">
        <v>187</v>
      </c>
      <c r="B28" s="96" t="s">
        <v>188</v>
      </c>
      <c r="C28" s="97"/>
      <c r="D28" s="97"/>
      <c r="E28" s="97"/>
      <c r="F28" s="97"/>
      <c r="G28" s="97"/>
      <c r="H28" s="97"/>
      <c r="I28" s="97"/>
      <c r="J28" s="97"/>
      <c r="K28" s="97"/>
      <c r="L28" s="97"/>
      <c r="M28" s="98">
        <f t="shared" si="0"/>
        <v>0</v>
      </c>
      <c r="N28" s="99"/>
    </row>
    <row r="29" spans="1:14" ht="15" customHeight="1" x14ac:dyDescent="0.35">
      <c r="A29" s="77" t="s">
        <v>189</v>
      </c>
      <c r="B29" s="96" t="s">
        <v>190</v>
      </c>
      <c r="C29" s="97"/>
      <c r="D29" s="97"/>
      <c r="E29" s="100" t="s">
        <v>156</v>
      </c>
      <c r="F29" s="97"/>
      <c r="G29" s="97"/>
      <c r="H29" s="100" t="s">
        <v>156</v>
      </c>
      <c r="I29" s="100" t="s">
        <v>156</v>
      </c>
      <c r="J29" s="97" t="s">
        <v>156</v>
      </c>
      <c r="K29" s="100" t="s">
        <v>156</v>
      </c>
      <c r="L29" s="97"/>
      <c r="M29" s="98">
        <f t="shared" si="0"/>
        <v>0</v>
      </c>
      <c r="N29" s="99"/>
    </row>
    <row r="30" spans="1:14" ht="15" customHeight="1" x14ac:dyDescent="0.35">
      <c r="A30" s="77" t="s">
        <v>191</v>
      </c>
      <c r="B30" s="96" t="s">
        <v>192</v>
      </c>
      <c r="C30" s="97"/>
      <c r="D30" s="97"/>
      <c r="E30" s="97"/>
      <c r="F30" s="97"/>
      <c r="G30" s="97"/>
      <c r="H30" s="97"/>
      <c r="I30" s="97"/>
      <c r="J30" s="97"/>
      <c r="K30" s="97"/>
      <c r="L30" s="97"/>
      <c r="M30" s="98">
        <f t="shared" si="0"/>
        <v>0</v>
      </c>
      <c r="N30" s="99"/>
    </row>
    <row r="31" spans="1:14" ht="15" customHeight="1" x14ac:dyDescent="0.35">
      <c r="A31" s="77" t="s">
        <v>193</v>
      </c>
      <c r="B31" s="96" t="s">
        <v>194</v>
      </c>
      <c r="C31" s="97"/>
      <c r="D31" s="97"/>
      <c r="E31" s="97"/>
      <c r="F31" s="97"/>
      <c r="G31" s="97"/>
      <c r="H31" s="97"/>
      <c r="I31" s="97"/>
      <c r="J31" s="97"/>
      <c r="K31" s="97"/>
      <c r="L31" s="97"/>
      <c r="M31" s="98">
        <f t="shared" si="0"/>
        <v>0</v>
      </c>
      <c r="N31" s="99"/>
    </row>
    <row r="32" spans="1:14" ht="15" customHeight="1" x14ac:dyDescent="0.35">
      <c r="A32" s="77" t="s">
        <v>195</v>
      </c>
      <c r="B32" s="96" t="s">
        <v>196</v>
      </c>
      <c r="C32" s="97"/>
      <c r="D32" s="97"/>
      <c r="E32" s="100" t="s">
        <v>156</v>
      </c>
      <c r="F32" s="97"/>
      <c r="G32" s="100" t="s">
        <v>156</v>
      </c>
      <c r="H32" s="100" t="s">
        <v>156</v>
      </c>
      <c r="I32" s="100" t="s">
        <v>156</v>
      </c>
      <c r="J32" s="100" t="s">
        <v>156</v>
      </c>
      <c r="K32" s="100" t="s">
        <v>156</v>
      </c>
      <c r="L32" s="97"/>
      <c r="M32" s="98">
        <f t="shared" si="0"/>
        <v>0</v>
      </c>
      <c r="N32" s="99"/>
    </row>
    <row r="33" spans="1:14" ht="15" customHeight="1" x14ac:dyDescent="0.35">
      <c r="A33" s="77" t="s">
        <v>197</v>
      </c>
      <c r="B33" s="96" t="s">
        <v>198</v>
      </c>
      <c r="C33" s="100" t="s">
        <v>199</v>
      </c>
      <c r="D33" s="100" t="s">
        <v>199</v>
      </c>
      <c r="E33" s="100" t="s">
        <v>199</v>
      </c>
      <c r="F33" s="97"/>
      <c r="G33" s="97"/>
      <c r="H33" s="100" t="s">
        <v>199</v>
      </c>
      <c r="I33" s="100" t="s">
        <v>199</v>
      </c>
      <c r="J33" s="100" t="s">
        <v>199</v>
      </c>
      <c r="K33" s="100" t="s">
        <v>199</v>
      </c>
      <c r="L33" s="97"/>
      <c r="M33" s="98">
        <f t="shared" si="0"/>
        <v>0</v>
      </c>
      <c r="N33" s="99"/>
    </row>
    <row r="34" spans="1:14" ht="15" customHeight="1" x14ac:dyDescent="0.35">
      <c r="A34" s="77" t="s">
        <v>200</v>
      </c>
      <c r="B34" s="96" t="s">
        <v>201</v>
      </c>
      <c r="C34" s="100" t="s">
        <v>199</v>
      </c>
      <c r="D34" s="100" t="s">
        <v>199</v>
      </c>
      <c r="E34" s="100" t="s">
        <v>199</v>
      </c>
      <c r="F34" s="97"/>
      <c r="G34" s="97"/>
      <c r="H34" s="100" t="s">
        <v>199</v>
      </c>
      <c r="I34" s="100" t="s">
        <v>199</v>
      </c>
      <c r="J34" s="100" t="s">
        <v>199</v>
      </c>
      <c r="K34" s="100" t="s">
        <v>199</v>
      </c>
      <c r="L34" s="97"/>
      <c r="M34" s="98">
        <f t="shared" si="0"/>
        <v>0</v>
      </c>
      <c r="N34" s="99"/>
    </row>
    <row r="35" spans="1:14" ht="15" customHeight="1" x14ac:dyDescent="0.35">
      <c r="A35" s="77" t="s">
        <v>202</v>
      </c>
      <c r="B35" s="96" t="s">
        <v>203</v>
      </c>
      <c r="C35" s="100" t="s">
        <v>199</v>
      </c>
      <c r="D35" s="100" t="s">
        <v>199</v>
      </c>
      <c r="E35" s="100" t="s">
        <v>199</v>
      </c>
      <c r="F35" s="97"/>
      <c r="G35" s="97"/>
      <c r="H35" s="100" t="s">
        <v>199</v>
      </c>
      <c r="I35" s="100" t="s">
        <v>199</v>
      </c>
      <c r="J35" s="100" t="s">
        <v>199</v>
      </c>
      <c r="K35" s="100" t="s">
        <v>199</v>
      </c>
      <c r="L35" s="97"/>
      <c r="M35" s="98">
        <f t="shared" si="0"/>
        <v>0</v>
      </c>
      <c r="N35" s="99"/>
    </row>
    <row r="36" spans="1:14" ht="15" customHeight="1" x14ac:dyDescent="0.35">
      <c r="A36" s="77" t="s">
        <v>49</v>
      </c>
      <c r="B36" s="96" t="s">
        <v>204</v>
      </c>
      <c r="C36" s="97"/>
      <c r="D36" s="97"/>
      <c r="E36" s="97"/>
      <c r="F36" s="97"/>
      <c r="G36" s="97"/>
      <c r="H36" s="97"/>
      <c r="I36" s="97"/>
      <c r="J36" s="97"/>
      <c r="K36" s="97"/>
      <c r="L36" s="97"/>
      <c r="M36" s="98">
        <f t="shared" si="0"/>
        <v>0</v>
      </c>
      <c r="N36" s="99"/>
    </row>
    <row r="37" spans="1:14" ht="15" customHeight="1" x14ac:dyDescent="0.35">
      <c r="A37" s="77" t="s">
        <v>205</v>
      </c>
      <c r="B37" s="96" t="s">
        <v>206</v>
      </c>
      <c r="C37" s="98">
        <f>SUM(C11,C13,C15:C31,,C33:C36)</f>
        <v>0</v>
      </c>
      <c r="D37" s="98">
        <f t="shared" ref="D37:L37" si="1">SUM(D11,D13,D15:D31,,D33:D36)</f>
        <v>0</v>
      </c>
      <c r="E37" s="98">
        <f t="shared" si="1"/>
        <v>0</v>
      </c>
      <c r="F37" s="98">
        <f t="shared" si="1"/>
        <v>0</v>
      </c>
      <c r="G37" s="98">
        <f t="shared" si="1"/>
        <v>0</v>
      </c>
      <c r="H37" s="98">
        <f t="shared" si="1"/>
        <v>0</v>
      </c>
      <c r="I37" s="98">
        <f t="shared" si="1"/>
        <v>0</v>
      </c>
      <c r="J37" s="98">
        <f t="shared" si="1"/>
        <v>0</v>
      </c>
      <c r="K37" s="98">
        <f t="shared" si="1"/>
        <v>0</v>
      </c>
      <c r="L37" s="98">
        <f t="shared" si="1"/>
        <v>0</v>
      </c>
      <c r="M37" s="98">
        <f>SUM(M11,M13,M15:M31,,M33:M36)</f>
        <v>0</v>
      </c>
      <c r="N37" s="98">
        <f>SUM(N11,N13,N15:N31,,N33:N36)</f>
        <v>0</v>
      </c>
    </row>
    <row r="39" spans="1:14" s="84" customFormat="1" ht="19.75" x14ac:dyDescent="0.35">
      <c r="A39" s="85" t="s">
        <v>209</v>
      </c>
    </row>
    <row r="40" spans="1:14" s="84" customFormat="1" ht="19.75" x14ac:dyDescent="0.35">
      <c r="A40" s="86" t="s">
        <v>210</v>
      </c>
    </row>
    <row r="41" spans="1:14" s="84" customFormat="1" ht="23.25" customHeight="1" x14ac:dyDescent="0.35">
      <c r="A41" s="317" t="s">
        <v>211</v>
      </c>
      <c r="B41" s="317"/>
      <c r="C41" s="317"/>
      <c r="D41" s="317"/>
      <c r="E41" s="317"/>
      <c r="F41" s="317"/>
      <c r="G41" s="317"/>
      <c r="H41" s="317"/>
      <c r="I41" s="317"/>
      <c r="J41" s="317"/>
      <c r="K41" s="317"/>
      <c r="L41" s="317"/>
      <c r="M41" s="317"/>
      <c r="N41" s="317"/>
    </row>
    <row r="42" spans="1:14" s="84" customFormat="1" ht="84.9" customHeight="1" x14ac:dyDescent="0.35">
      <c r="A42" s="317"/>
      <c r="B42" s="317"/>
      <c r="C42" s="317"/>
      <c r="D42" s="317"/>
      <c r="E42" s="317"/>
      <c r="F42" s="317"/>
      <c r="G42" s="317"/>
      <c r="H42" s="317"/>
      <c r="I42" s="317"/>
      <c r="J42" s="317"/>
      <c r="K42" s="317"/>
      <c r="L42" s="317"/>
      <c r="M42" s="317"/>
      <c r="N42" s="317"/>
    </row>
    <row r="43" spans="1:14" s="84" customFormat="1" ht="42.55" customHeight="1" x14ac:dyDescent="0.35">
      <c r="A43" s="317" t="s">
        <v>212</v>
      </c>
      <c r="B43" s="317"/>
      <c r="C43" s="317"/>
      <c r="D43" s="317"/>
      <c r="E43" s="317"/>
      <c r="F43" s="317"/>
      <c r="G43" s="317"/>
      <c r="H43" s="317"/>
      <c r="I43" s="317"/>
      <c r="J43" s="317"/>
      <c r="K43" s="317"/>
      <c r="L43" s="317"/>
      <c r="M43" s="317"/>
      <c r="N43" s="87"/>
    </row>
    <row r="44" spans="1:14" s="84" customFormat="1" ht="59.15" customHeight="1" x14ac:dyDescent="0.35">
      <c r="A44" s="317" t="s">
        <v>213</v>
      </c>
      <c r="B44" s="317"/>
      <c r="C44" s="317"/>
      <c r="D44" s="317"/>
      <c r="E44" s="317"/>
      <c r="F44" s="317"/>
      <c r="G44" s="317"/>
      <c r="H44" s="317"/>
      <c r="I44" s="317"/>
      <c r="J44" s="317"/>
      <c r="K44" s="317"/>
      <c r="L44" s="317"/>
      <c r="M44" s="317"/>
      <c r="N44" s="87"/>
    </row>
    <row r="45" spans="1:14" s="84" customFormat="1" ht="21" customHeight="1" x14ac:dyDescent="0.35">
      <c r="A45" s="317" t="s">
        <v>214</v>
      </c>
      <c r="B45" s="317"/>
      <c r="C45" s="317"/>
      <c r="D45" s="317"/>
      <c r="E45" s="317"/>
      <c r="F45" s="317"/>
      <c r="G45" s="317"/>
      <c r="H45" s="317"/>
      <c r="I45" s="317"/>
      <c r="J45" s="317"/>
      <c r="K45" s="317"/>
      <c r="L45" s="317"/>
      <c r="M45" s="317"/>
      <c r="N45" s="87"/>
    </row>
  </sheetData>
  <sheetProtection password="8914" sheet="1" objects="1" scenarios="1"/>
  <mergeCells count="22">
    <mergeCell ref="A2:N2"/>
    <mergeCell ref="A3:N3"/>
    <mergeCell ref="A6:A9"/>
    <mergeCell ref="B6:B9"/>
    <mergeCell ref="C6:L6"/>
    <mergeCell ref="M6:M9"/>
    <mergeCell ref="N6:N9"/>
    <mergeCell ref="C7:D7"/>
    <mergeCell ref="E7:E9"/>
    <mergeCell ref="F7:G7"/>
    <mergeCell ref="H7:K7"/>
    <mergeCell ref="L7:L9"/>
    <mergeCell ref="C8:C9"/>
    <mergeCell ref="D8:D9"/>
    <mergeCell ref="F8:F9"/>
    <mergeCell ref="G8:G9"/>
    <mergeCell ref="A45:M45"/>
    <mergeCell ref="H8:I8"/>
    <mergeCell ref="J8:K8"/>
    <mergeCell ref="A41:N42"/>
    <mergeCell ref="A43:M43"/>
    <mergeCell ref="A44:M44"/>
  </mergeCells>
  <dataValidations count="1">
    <dataValidation type="whole" allowBlank="1" showInputMessage="1" showErrorMessage="1" sqref="C11:N37">
      <formula1>0</formula1>
      <formula2>1000000</formula2>
    </dataValidation>
  </dataValidations>
  <pageMargins left="0.98425196850393704" right="0.98425196850393704" top="0.98425196850393704" bottom="0.98425196850393704" header="0.51181102362204722" footer="0.51181102362204722"/>
  <pageSetup paperSize="9" scale="70" firstPageNumber="2147483648" orientation="landscape"/>
  <headerFooter differentFirst="1" alignWithMargins="0">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tabColor theme="5"/>
    <pageSetUpPr fitToPage="1"/>
  </sheetPr>
  <dimension ref="A1:CU45"/>
  <sheetViews>
    <sheetView showGridLines="0" zoomScale="60" zoomScaleNormal="60" workbookViewId="0"/>
  </sheetViews>
  <sheetFormatPr defaultColWidth="1.4609375" defaultRowHeight="12.9" x14ac:dyDescent="0.35"/>
  <cols>
    <col min="1" max="1" width="47.921875" style="66" customWidth="1"/>
    <col min="2" max="2" width="9.15234375" style="66" customWidth="1"/>
    <col min="3" max="4" width="9" style="66" customWidth="1"/>
    <col min="5" max="5" width="11.61328125" style="66" customWidth="1"/>
    <col min="6" max="6" width="12.61328125" style="66" customWidth="1"/>
    <col min="7" max="7" width="12.07421875" style="66" customWidth="1"/>
    <col min="8" max="11" width="9.921875" style="66" customWidth="1"/>
    <col min="12" max="12" width="11.61328125" style="66" customWidth="1"/>
    <col min="13" max="13" width="14.15234375" style="66" customWidth="1"/>
    <col min="14" max="16384" width="1.4609375" style="66"/>
  </cols>
  <sheetData>
    <row r="1" spans="1:99" s="19" customFormat="1" ht="122.15" x14ac:dyDescent="0.35">
      <c r="A1" s="67" t="s">
        <v>135</v>
      </c>
      <c r="AA1" s="88"/>
    </row>
    <row r="2" spans="1:99" ht="15" x14ac:dyDescent="0.35">
      <c r="A2" s="320" t="s">
        <v>221</v>
      </c>
      <c r="B2" s="320"/>
      <c r="C2" s="320"/>
      <c r="D2" s="320"/>
      <c r="E2" s="320"/>
      <c r="F2" s="320"/>
      <c r="G2" s="320"/>
      <c r="H2" s="320"/>
      <c r="I2" s="320"/>
      <c r="J2" s="320"/>
      <c r="K2" s="320"/>
      <c r="L2" s="320"/>
      <c r="M2" s="320"/>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c r="CE2" s="89"/>
      <c r="CF2" s="89"/>
      <c r="CG2" s="89"/>
      <c r="CH2" s="89"/>
      <c r="CI2" s="89"/>
      <c r="CJ2" s="89"/>
      <c r="CK2" s="89"/>
      <c r="CL2" s="89"/>
      <c r="CM2" s="89"/>
      <c r="CN2" s="89"/>
      <c r="CO2" s="89"/>
      <c r="CP2" s="89"/>
      <c r="CQ2" s="89"/>
      <c r="CR2" s="89"/>
      <c r="CS2" s="89"/>
      <c r="CT2" s="89"/>
      <c r="CU2" s="89"/>
    </row>
    <row r="3" spans="1:99" x14ac:dyDescent="0.35">
      <c r="A3" s="69"/>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row>
    <row r="4" spans="1:99" s="70" customFormat="1" ht="15" x14ac:dyDescent="0.3">
      <c r="A4" s="71" t="s">
        <v>222</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c r="CA4" s="72"/>
      <c r="CB4" s="72"/>
      <c r="CC4" s="72"/>
      <c r="CD4" s="72"/>
      <c r="CE4" s="72"/>
      <c r="CF4" s="72"/>
      <c r="CG4" s="72"/>
      <c r="CH4" s="72"/>
      <c r="CI4" s="72"/>
      <c r="CJ4" s="72"/>
      <c r="CK4" s="91"/>
      <c r="CU4" s="91"/>
    </row>
    <row r="5" spans="1:99" s="73" customFormat="1" ht="13.3" customHeight="1" x14ac:dyDescent="0.3">
      <c r="A5" s="321"/>
      <c r="B5" s="321" t="s">
        <v>140</v>
      </c>
      <c r="C5" s="324" t="s">
        <v>141</v>
      </c>
      <c r="D5" s="325"/>
      <c r="E5" s="325"/>
      <c r="F5" s="325"/>
      <c r="G5" s="325"/>
      <c r="H5" s="325"/>
      <c r="I5" s="325"/>
      <c r="J5" s="325"/>
      <c r="K5" s="325"/>
      <c r="L5" s="325"/>
      <c r="M5" s="321" t="s">
        <v>142</v>
      </c>
    </row>
    <row r="6" spans="1:99" s="73" customFormat="1" ht="13.3" customHeight="1" x14ac:dyDescent="0.3">
      <c r="A6" s="322"/>
      <c r="B6" s="322"/>
      <c r="C6" s="324" t="s">
        <v>24</v>
      </c>
      <c r="D6" s="326"/>
      <c r="E6" s="321" t="s">
        <v>143</v>
      </c>
      <c r="F6" s="324" t="s">
        <v>39</v>
      </c>
      <c r="G6" s="326"/>
      <c r="H6" s="318" t="s">
        <v>44</v>
      </c>
      <c r="I6" s="327"/>
      <c r="J6" s="327"/>
      <c r="K6" s="319"/>
      <c r="L6" s="321" t="s">
        <v>49</v>
      </c>
      <c r="M6" s="322"/>
    </row>
    <row r="7" spans="1:99" s="73" customFormat="1" ht="13.3" customHeight="1" x14ac:dyDescent="0.3">
      <c r="A7" s="322"/>
      <c r="B7" s="322"/>
      <c r="C7" s="321" t="s">
        <v>144</v>
      </c>
      <c r="D7" s="321" t="s">
        <v>145</v>
      </c>
      <c r="E7" s="322"/>
      <c r="F7" s="321" t="s">
        <v>146</v>
      </c>
      <c r="G7" s="321" t="s">
        <v>147</v>
      </c>
      <c r="H7" s="318" t="s">
        <v>148</v>
      </c>
      <c r="I7" s="319"/>
      <c r="J7" s="318" t="s">
        <v>149</v>
      </c>
      <c r="K7" s="319"/>
      <c r="L7" s="322"/>
      <c r="M7" s="322"/>
    </row>
    <row r="8" spans="1:99" s="73" customFormat="1" ht="25.75" x14ac:dyDescent="0.3">
      <c r="A8" s="323"/>
      <c r="B8" s="323"/>
      <c r="C8" s="323"/>
      <c r="D8" s="323"/>
      <c r="E8" s="323"/>
      <c r="F8" s="323"/>
      <c r="G8" s="323"/>
      <c r="H8" s="74" t="s">
        <v>150</v>
      </c>
      <c r="I8" s="74" t="s">
        <v>151</v>
      </c>
      <c r="J8" s="74" t="s">
        <v>150</v>
      </c>
      <c r="K8" s="74" t="s">
        <v>151</v>
      </c>
      <c r="L8" s="323"/>
      <c r="M8" s="323"/>
    </row>
    <row r="9" spans="1:99" s="73" customFormat="1" x14ac:dyDescent="0.3">
      <c r="A9" s="76">
        <v>1</v>
      </c>
      <c r="B9" s="75">
        <v>2</v>
      </c>
      <c r="C9" s="75">
        <v>3</v>
      </c>
      <c r="D9" s="75">
        <v>4</v>
      </c>
      <c r="E9" s="75">
        <v>5</v>
      </c>
      <c r="F9" s="75">
        <v>6</v>
      </c>
      <c r="G9" s="75">
        <v>7</v>
      </c>
      <c r="H9" s="75">
        <v>8</v>
      </c>
      <c r="I9" s="75">
        <v>9</v>
      </c>
      <c r="J9" s="75">
        <v>10</v>
      </c>
      <c r="K9" s="75">
        <v>11</v>
      </c>
      <c r="L9" s="75">
        <v>12</v>
      </c>
      <c r="M9" s="75">
        <v>13</v>
      </c>
    </row>
    <row r="10" spans="1:99" s="73" customFormat="1" ht="15" customHeight="1" x14ac:dyDescent="0.3">
      <c r="A10" s="77" t="s">
        <v>152</v>
      </c>
      <c r="B10" s="78" t="s">
        <v>153</v>
      </c>
      <c r="C10" s="79"/>
      <c r="D10" s="79"/>
      <c r="E10" s="79"/>
      <c r="F10" s="79"/>
      <c r="G10" s="79"/>
      <c r="H10" s="79"/>
      <c r="I10" s="79"/>
      <c r="J10" s="79"/>
      <c r="K10" s="79"/>
      <c r="L10" s="79"/>
      <c r="M10" s="80">
        <f t="shared" ref="M10:M35" si="0">SUM(C10:L10)</f>
        <v>0</v>
      </c>
    </row>
    <row r="11" spans="1:99" s="73" customFormat="1" ht="15" customHeight="1" x14ac:dyDescent="0.3">
      <c r="A11" s="77" t="s">
        <v>154</v>
      </c>
      <c r="B11" s="78" t="s">
        <v>155</v>
      </c>
      <c r="C11" s="79"/>
      <c r="D11" s="79"/>
      <c r="E11" s="79"/>
      <c r="F11" s="79"/>
      <c r="G11" s="79"/>
      <c r="H11" s="81" t="s">
        <v>156</v>
      </c>
      <c r="I11" s="81" t="s">
        <v>156</v>
      </c>
      <c r="J11" s="81" t="s">
        <v>156</v>
      </c>
      <c r="K11" s="81" t="s">
        <v>156</v>
      </c>
      <c r="L11" s="79"/>
      <c r="M11" s="80">
        <f t="shared" si="0"/>
        <v>0</v>
      </c>
    </row>
    <row r="12" spans="1:99" ht="15" customHeight="1" x14ac:dyDescent="0.35">
      <c r="A12" s="77" t="s">
        <v>157</v>
      </c>
      <c r="B12" s="78" t="s">
        <v>158</v>
      </c>
      <c r="C12" s="81" t="s">
        <v>156</v>
      </c>
      <c r="D12" s="81" t="s">
        <v>156</v>
      </c>
      <c r="E12" s="81" t="s">
        <v>156</v>
      </c>
      <c r="F12" s="79"/>
      <c r="G12" s="79"/>
      <c r="H12" s="79"/>
      <c r="I12" s="81" t="s">
        <v>156</v>
      </c>
      <c r="J12" s="79"/>
      <c r="K12" s="81" t="s">
        <v>156</v>
      </c>
      <c r="L12" s="79"/>
      <c r="M12" s="80">
        <f t="shared" si="0"/>
        <v>0</v>
      </c>
    </row>
    <row r="13" spans="1:99" ht="15" customHeight="1" x14ac:dyDescent="0.35">
      <c r="A13" s="77" t="s">
        <v>159</v>
      </c>
      <c r="B13" s="78" t="s">
        <v>160</v>
      </c>
      <c r="C13" s="81" t="s">
        <v>156</v>
      </c>
      <c r="D13" s="81" t="s">
        <v>156</v>
      </c>
      <c r="E13" s="81" t="s">
        <v>156</v>
      </c>
      <c r="F13" s="79"/>
      <c r="G13" s="79"/>
      <c r="H13" s="79"/>
      <c r="I13" s="81" t="s">
        <v>156</v>
      </c>
      <c r="J13" s="79"/>
      <c r="K13" s="81" t="s">
        <v>156</v>
      </c>
      <c r="L13" s="79"/>
      <c r="M13" s="80">
        <f t="shared" si="0"/>
        <v>0</v>
      </c>
    </row>
    <row r="14" spans="1:99" ht="15" customHeight="1" x14ac:dyDescent="0.35">
      <c r="A14" s="77" t="s">
        <v>161</v>
      </c>
      <c r="B14" s="78" t="s">
        <v>162</v>
      </c>
      <c r="C14" s="81" t="s">
        <v>156</v>
      </c>
      <c r="D14" s="81" t="s">
        <v>156</v>
      </c>
      <c r="E14" s="81" t="s">
        <v>156</v>
      </c>
      <c r="F14" s="79"/>
      <c r="G14" s="79"/>
      <c r="H14" s="79"/>
      <c r="I14" s="81" t="s">
        <v>156</v>
      </c>
      <c r="J14" s="79"/>
      <c r="K14" s="81" t="s">
        <v>156</v>
      </c>
      <c r="L14" s="79"/>
      <c r="M14" s="80">
        <f t="shared" si="0"/>
        <v>0</v>
      </c>
    </row>
    <row r="15" spans="1:99" ht="15" customHeight="1" x14ac:dyDescent="0.35">
      <c r="A15" s="77" t="s">
        <v>163</v>
      </c>
      <c r="B15" s="78" t="s">
        <v>164</v>
      </c>
      <c r="C15" s="81" t="s">
        <v>156</v>
      </c>
      <c r="D15" s="81" t="s">
        <v>156</v>
      </c>
      <c r="E15" s="81" t="s">
        <v>156</v>
      </c>
      <c r="F15" s="79"/>
      <c r="G15" s="79"/>
      <c r="H15" s="79"/>
      <c r="I15" s="81" t="s">
        <v>156</v>
      </c>
      <c r="J15" s="79"/>
      <c r="K15" s="81" t="s">
        <v>156</v>
      </c>
      <c r="L15" s="79"/>
      <c r="M15" s="80">
        <f t="shared" si="0"/>
        <v>0</v>
      </c>
    </row>
    <row r="16" spans="1:99" ht="15" customHeight="1" x14ac:dyDescent="0.35">
      <c r="A16" s="77" t="s">
        <v>165</v>
      </c>
      <c r="B16" s="78" t="s">
        <v>166</v>
      </c>
      <c r="C16" s="79"/>
      <c r="D16" s="79"/>
      <c r="E16" s="79"/>
      <c r="F16" s="79"/>
      <c r="G16" s="79"/>
      <c r="H16" s="79"/>
      <c r="I16" s="79"/>
      <c r="J16" s="79"/>
      <c r="K16" s="79"/>
      <c r="L16" s="79"/>
      <c r="M16" s="80">
        <f t="shared" si="0"/>
        <v>0</v>
      </c>
    </row>
    <row r="17" spans="1:13" ht="15" customHeight="1" x14ac:dyDescent="0.35">
      <c r="A17" s="77" t="s">
        <v>167</v>
      </c>
      <c r="B17" s="78" t="s">
        <v>168</v>
      </c>
      <c r="C17" s="79"/>
      <c r="D17" s="79"/>
      <c r="E17" s="79"/>
      <c r="F17" s="79"/>
      <c r="G17" s="79"/>
      <c r="H17" s="79"/>
      <c r="I17" s="79"/>
      <c r="J17" s="79"/>
      <c r="K17" s="79"/>
      <c r="L17" s="79"/>
      <c r="M17" s="80">
        <f t="shared" si="0"/>
        <v>0</v>
      </c>
    </row>
    <row r="18" spans="1:13" ht="15" customHeight="1" x14ac:dyDescent="0.35">
      <c r="A18" s="77" t="s">
        <v>169</v>
      </c>
      <c r="B18" s="78" t="s">
        <v>170</v>
      </c>
      <c r="C18" s="79"/>
      <c r="D18" s="79"/>
      <c r="E18" s="79"/>
      <c r="F18" s="79"/>
      <c r="G18" s="79"/>
      <c r="H18" s="79"/>
      <c r="I18" s="79"/>
      <c r="J18" s="79"/>
      <c r="K18" s="79"/>
      <c r="L18" s="79"/>
      <c r="M18" s="80">
        <f t="shared" si="0"/>
        <v>0</v>
      </c>
    </row>
    <row r="19" spans="1:13" ht="15" customHeight="1" x14ac:dyDescent="0.35">
      <c r="A19" s="77" t="s">
        <v>171</v>
      </c>
      <c r="B19" s="78" t="s">
        <v>172</v>
      </c>
      <c r="C19" s="79"/>
      <c r="D19" s="79"/>
      <c r="E19" s="79"/>
      <c r="F19" s="79"/>
      <c r="G19" s="79"/>
      <c r="H19" s="79"/>
      <c r="I19" s="79"/>
      <c r="J19" s="79"/>
      <c r="K19" s="79"/>
      <c r="L19" s="79"/>
      <c r="M19" s="80">
        <f t="shared" si="0"/>
        <v>0</v>
      </c>
    </row>
    <row r="20" spans="1:13" ht="15" customHeight="1" x14ac:dyDescent="0.35">
      <c r="A20" s="77" t="s">
        <v>173</v>
      </c>
      <c r="B20" s="78" t="s">
        <v>174</v>
      </c>
      <c r="C20" s="79"/>
      <c r="D20" s="79"/>
      <c r="E20" s="79"/>
      <c r="F20" s="79"/>
      <c r="G20" s="79"/>
      <c r="H20" s="79"/>
      <c r="I20" s="79"/>
      <c r="J20" s="79"/>
      <c r="K20" s="79"/>
      <c r="L20" s="79"/>
      <c r="M20" s="80">
        <f t="shared" si="0"/>
        <v>0</v>
      </c>
    </row>
    <row r="21" spans="1:13" ht="15" customHeight="1" x14ac:dyDescent="0.35">
      <c r="A21" s="77" t="s">
        <v>175</v>
      </c>
      <c r="B21" s="78" t="s">
        <v>176</v>
      </c>
      <c r="C21" s="79"/>
      <c r="D21" s="79"/>
      <c r="E21" s="81" t="s">
        <v>156</v>
      </c>
      <c r="F21" s="79"/>
      <c r="G21" s="79"/>
      <c r="H21" s="79"/>
      <c r="I21" s="79"/>
      <c r="J21" s="79"/>
      <c r="K21" s="79"/>
      <c r="L21" s="79"/>
      <c r="M21" s="80">
        <f t="shared" si="0"/>
        <v>0</v>
      </c>
    </row>
    <row r="22" spans="1:13" ht="15" customHeight="1" x14ac:dyDescent="0.35">
      <c r="A22" s="77" t="s">
        <v>177</v>
      </c>
      <c r="B22" s="78" t="s">
        <v>178</v>
      </c>
      <c r="C22" s="79"/>
      <c r="D22" s="79"/>
      <c r="E22" s="81" t="s">
        <v>156</v>
      </c>
      <c r="F22" s="79"/>
      <c r="G22" s="79"/>
      <c r="H22" s="79"/>
      <c r="I22" s="79"/>
      <c r="J22" s="79"/>
      <c r="K22" s="79"/>
      <c r="L22" s="79"/>
      <c r="M22" s="80">
        <f t="shared" si="0"/>
        <v>0</v>
      </c>
    </row>
    <row r="23" spans="1:13" ht="15" customHeight="1" x14ac:dyDescent="0.35">
      <c r="A23" s="77" t="s">
        <v>179</v>
      </c>
      <c r="B23" s="78" t="s">
        <v>180</v>
      </c>
      <c r="C23" s="79"/>
      <c r="D23" s="79"/>
      <c r="E23" s="81" t="s">
        <v>156</v>
      </c>
      <c r="F23" s="79"/>
      <c r="G23" s="79"/>
      <c r="H23" s="79"/>
      <c r="I23" s="79"/>
      <c r="J23" s="79"/>
      <c r="K23" s="79"/>
      <c r="L23" s="79"/>
      <c r="M23" s="80">
        <f t="shared" si="0"/>
        <v>0</v>
      </c>
    </row>
    <row r="24" spans="1:13" ht="15" customHeight="1" x14ac:dyDescent="0.35">
      <c r="A24" s="77" t="s">
        <v>181</v>
      </c>
      <c r="B24" s="78" t="s">
        <v>182</v>
      </c>
      <c r="C24" s="79"/>
      <c r="D24" s="79"/>
      <c r="E24" s="79"/>
      <c r="F24" s="79"/>
      <c r="G24" s="79"/>
      <c r="H24" s="79"/>
      <c r="I24" s="79"/>
      <c r="J24" s="79"/>
      <c r="K24" s="79"/>
      <c r="L24" s="79"/>
      <c r="M24" s="80">
        <f t="shared" si="0"/>
        <v>0</v>
      </c>
    </row>
    <row r="25" spans="1:13" ht="15" customHeight="1" x14ac:dyDescent="0.35">
      <c r="A25" s="77" t="s">
        <v>183</v>
      </c>
      <c r="B25" s="78" t="s">
        <v>184</v>
      </c>
      <c r="C25" s="81" t="s">
        <v>156</v>
      </c>
      <c r="D25" s="81" t="s">
        <v>156</v>
      </c>
      <c r="E25" s="79"/>
      <c r="F25" s="79"/>
      <c r="G25" s="79"/>
      <c r="H25" s="79"/>
      <c r="I25" s="79"/>
      <c r="J25" s="79"/>
      <c r="K25" s="79"/>
      <c r="L25" s="79"/>
      <c r="M25" s="80">
        <f t="shared" si="0"/>
        <v>0</v>
      </c>
    </row>
    <row r="26" spans="1:13" ht="15" customHeight="1" x14ac:dyDescent="0.35">
      <c r="A26" s="77" t="s">
        <v>185</v>
      </c>
      <c r="B26" s="78" t="s">
        <v>186</v>
      </c>
      <c r="C26" s="81" t="s">
        <v>156</v>
      </c>
      <c r="D26" s="81" t="s">
        <v>156</v>
      </c>
      <c r="E26" s="79"/>
      <c r="F26" s="79"/>
      <c r="G26" s="79"/>
      <c r="H26" s="79"/>
      <c r="I26" s="79"/>
      <c r="J26" s="79"/>
      <c r="K26" s="79"/>
      <c r="L26" s="79"/>
      <c r="M26" s="80">
        <f t="shared" si="0"/>
        <v>0</v>
      </c>
    </row>
    <row r="27" spans="1:13" ht="15" customHeight="1" x14ac:dyDescent="0.35">
      <c r="A27" s="77" t="s">
        <v>187</v>
      </c>
      <c r="B27" s="78" t="s">
        <v>188</v>
      </c>
      <c r="C27" s="79"/>
      <c r="D27" s="79"/>
      <c r="E27" s="79"/>
      <c r="F27" s="79"/>
      <c r="G27" s="79"/>
      <c r="H27" s="79"/>
      <c r="I27" s="79"/>
      <c r="J27" s="79"/>
      <c r="K27" s="79"/>
      <c r="L27" s="79"/>
      <c r="M27" s="80">
        <f t="shared" si="0"/>
        <v>0</v>
      </c>
    </row>
    <row r="28" spans="1:13" ht="15" customHeight="1" x14ac:dyDescent="0.35">
      <c r="A28" s="77" t="s">
        <v>189</v>
      </c>
      <c r="B28" s="78" t="s">
        <v>190</v>
      </c>
      <c r="C28" s="82"/>
      <c r="D28" s="82"/>
      <c r="E28" s="83" t="s">
        <v>156</v>
      </c>
      <c r="F28" s="82"/>
      <c r="G28" s="82"/>
      <c r="H28" s="83" t="s">
        <v>156</v>
      </c>
      <c r="I28" s="83" t="s">
        <v>156</v>
      </c>
      <c r="J28" s="83" t="s">
        <v>156</v>
      </c>
      <c r="K28" s="83" t="s">
        <v>156</v>
      </c>
      <c r="L28" s="82"/>
      <c r="M28" s="80">
        <f t="shared" si="0"/>
        <v>0</v>
      </c>
    </row>
    <row r="29" spans="1:13" ht="15" customHeight="1" x14ac:dyDescent="0.35">
      <c r="A29" s="77" t="s">
        <v>191</v>
      </c>
      <c r="B29" s="78" t="s">
        <v>192</v>
      </c>
      <c r="C29" s="79"/>
      <c r="D29" s="79"/>
      <c r="E29" s="79"/>
      <c r="F29" s="79"/>
      <c r="G29" s="79"/>
      <c r="H29" s="79"/>
      <c r="I29" s="79"/>
      <c r="J29" s="79"/>
      <c r="K29" s="79"/>
      <c r="L29" s="79"/>
      <c r="M29" s="80">
        <f t="shared" si="0"/>
        <v>0</v>
      </c>
    </row>
    <row r="30" spans="1:13" ht="15" customHeight="1" x14ac:dyDescent="0.35">
      <c r="A30" s="77" t="s">
        <v>193</v>
      </c>
      <c r="B30" s="78" t="s">
        <v>194</v>
      </c>
      <c r="C30" s="79"/>
      <c r="D30" s="79"/>
      <c r="E30" s="79"/>
      <c r="F30" s="79"/>
      <c r="G30" s="79"/>
      <c r="H30" s="79"/>
      <c r="I30" s="79"/>
      <c r="J30" s="79"/>
      <c r="K30" s="79"/>
      <c r="L30" s="79"/>
      <c r="M30" s="80">
        <f t="shared" si="0"/>
        <v>0</v>
      </c>
    </row>
    <row r="31" spans="1:13" ht="15" customHeight="1" x14ac:dyDescent="0.35">
      <c r="A31" s="77" t="s">
        <v>195</v>
      </c>
      <c r="B31" s="78" t="s">
        <v>196</v>
      </c>
      <c r="C31" s="79"/>
      <c r="D31" s="79"/>
      <c r="E31" s="81" t="s">
        <v>156</v>
      </c>
      <c r="F31" s="79"/>
      <c r="G31" s="81" t="s">
        <v>156</v>
      </c>
      <c r="H31" s="81" t="s">
        <v>156</v>
      </c>
      <c r="I31" s="81" t="s">
        <v>156</v>
      </c>
      <c r="J31" s="81" t="s">
        <v>156</v>
      </c>
      <c r="K31" s="81" t="s">
        <v>156</v>
      </c>
      <c r="L31" s="79"/>
      <c r="M31" s="80">
        <f t="shared" si="0"/>
        <v>0</v>
      </c>
    </row>
    <row r="32" spans="1:13" ht="15" customHeight="1" x14ac:dyDescent="0.35">
      <c r="A32" s="77" t="s">
        <v>197</v>
      </c>
      <c r="B32" s="78" t="s">
        <v>198</v>
      </c>
      <c r="C32" s="81" t="s">
        <v>199</v>
      </c>
      <c r="D32" s="81" t="s">
        <v>199</v>
      </c>
      <c r="E32" s="81" t="s">
        <v>199</v>
      </c>
      <c r="F32" s="79"/>
      <c r="G32" s="79"/>
      <c r="H32" s="81" t="s">
        <v>199</v>
      </c>
      <c r="I32" s="81" t="s">
        <v>199</v>
      </c>
      <c r="J32" s="81" t="s">
        <v>199</v>
      </c>
      <c r="K32" s="81" t="s">
        <v>199</v>
      </c>
      <c r="L32" s="79"/>
      <c r="M32" s="80">
        <f t="shared" si="0"/>
        <v>0</v>
      </c>
    </row>
    <row r="33" spans="1:14" ht="15" customHeight="1" x14ac:dyDescent="0.35">
      <c r="A33" s="77" t="s">
        <v>200</v>
      </c>
      <c r="B33" s="78" t="s">
        <v>201</v>
      </c>
      <c r="C33" s="81" t="s">
        <v>199</v>
      </c>
      <c r="D33" s="81" t="s">
        <v>199</v>
      </c>
      <c r="E33" s="81" t="s">
        <v>199</v>
      </c>
      <c r="F33" s="79"/>
      <c r="G33" s="79"/>
      <c r="H33" s="81" t="s">
        <v>199</v>
      </c>
      <c r="I33" s="81" t="s">
        <v>199</v>
      </c>
      <c r="J33" s="81" t="s">
        <v>199</v>
      </c>
      <c r="K33" s="81" t="s">
        <v>199</v>
      </c>
      <c r="L33" s="79"/>
      <c r="M33" s="80">
        <f t="shared" si="0"/>
        <v>0</v>
      </c>
    </row>
    <row r="34" spans="1:14" ht="15" customHeight="1" x14ac:dyDescent="0.35">
      <c r="A34" s="77" t="s">
        <v>202</v>
      </c>
      <c r="B34" s="78" t="s">
        <v>203</v>
      </c>
      <c r="C34" s="81" t="s">
        <v>199</v>
      </c>
      <c r="D34" s="81" t="s">
        <v>199</v>
      </c>
      <c r="E34" s="81" t="s">
        <v>199</v>
      </c>
      <c r="F34" s="79"/>
      <c r="G34" s="79"/>
      <c r="H34" s="81" t="s">
        <v>199</v>
      </c>
      <c r="I34" s="81" t="s">
        <v>199</v>
      </c>
      <c r="J34" s="81" t="s">
        <v>199</v>
      </c>
      <c r="K34" s="81" t="s">
        <v>199</v>
      </c>
      <c r="L34" s="79"/>
      <c r="M34" s="80">
        <f t="shared" si="0"/>
        <v>0</v>
      </c>
    </row>
    <row r="35" spans="1:14" ht="15" customHeight="1" x14ac:dyDescent="0.35">
      <c r="A35" s="77" t="s">
        <v>49</v>
      </c>
      <c r="B35" s="78" t="s">
        <v>204</v>
      </c>
      <c r="C35" s="82"/>
      <c r="D35" s="82"/>
      <c r="E35" s="82"/>
      <c r="F35" s="82"/>
      <c r="G35" s="82"/>
      <c r="H35" s="82"/>
      <c r="I35" s="82"/>
      <c r="J35" s="82"/>
      <c r="K35" s="82"/>
      <c r="L35" s="82"/>
      <c r="M35" s="80">
        <f t="shared" si="0"/>
        <v>0</v>
      </c>
    </row>
    <row r="36" spans="1:14" ht="15" customHeight="1" x14ac:dyDescent="0.35">
      <c r="A36" s="77" t="s">
        <v>205</v>
      </c>
      <c r="B36" s="78" t="s">
        <v>206</v>
      </c>
      <c r="C36" s="80">
        <f t="shared" ref="C36:K36" si="1">SUM(C10,C12,C14:C30,C32:C35)</f>
        <v>0</v>
      </c>
      <c r="D36" s="80">
        <f t="shared" si="1"/>
        <v>0</v>
      </c>
      <c r="E36" s="80">
        <f t="shared" si="1"/>
        <v>0</v>
      </c>
      <c r="F36" s="80">
        <f t="shared" si="1"/>
        <v>0</v>
      </c>
      <c r="G36" s="80">
        <f t="shared" si="1"/>
        <v>0</v>
      </c>
      <c r="H36" s="80">
        <f t="shared" si="1"/>
        <v>0</v>
      </c>
      <c r="I36" s="80">
        <f t="shared" si="1"/>
        <v>0</v>
      </c>
      <c r="J36" s="80">
        <f t="shared" si="1"/>
        <v>0</v>
      </c>
      <c r="K36" s="80">
        <f t="shared" si="1"/>
        <v>0</v>
      </c>
      <c r="L36" s="80">
        <f>SUM(L10,L12,L14:L30,,L32:L35)</f>
        <v>0</v>
      </c>
      <c r="M36" s="80">
        <f>SUM(M10,M12,M14:M30,,M32:M35)</f>
        <v>0</v>
      </c>
    </row>
    <row r="37" spans="1:14" ht="15" customHeight="1" x14ac:dyDescent="0.35">
      <c r="A37" s="77" t="s">
        <v>207</v>
      </c>
      <c r="B37" s="78" t="s">
        <v>208</v>
      </c>
      <c r="C37" s="81" t="str">
        <f>IFERROR(('2100'!C111/'2200'!C111)*1000,"")</f>
        <v/>
      </c>
      <c r="D37" s="81" t="str">
        <f>IFERROR(('2100'!D111/'2200'!D111)*1000,"")</f>
        <v/>
      </c>
      <c r="E37" s="81" t="str">
        <f>IFERROR(('2100'!E111/'2200'!E111)*1000,"")</f>
        <v/>
      </c>
      <c r="F37" s="81" t="str">
        <f>IFERROR(('2100'!F111/'2200'!F111)*1000,"")</f>
        <v/>
      </c>
      <c r="G37" s="81" t="str">
        <f>IFERROR(('2100'!G111/'2200'!G111)*1000,"")</f>
        <v/>
      </c>
      <c r="H37" s="81" t="str">
        <f>IFERROR(('2100'!H111/'2200'!H111)*1000,"")</f>
        <v/>
      </c>
      <c r="I37" s="81" t="str">
        <f>IFERROR(('2100'!I111/'2200'!I111)*1000,"")</f>
        <v/>
      </c>
      <c r="J37" s="81" t="str">
        <f>IFERROR(('2100'!J111/'2200'!J111)*1000,"")</f>
        <v/>
      </c>
      <c r="K37" s="81" t="str">
        <f>IFERROR(('2100'!K111/'2200'!K111)*1000,"")</f>
        <v/>
      </c>
      <c r="L37" s="81" t="str">
        <f>IFERROR(('2100'!L111/'2200'!L111)*1000,"")</f>
        <v/>
      </c>
      <c r="M37" s="83" t="str">
        <f>IFERROR(('2100'!M111/'2200'!M111)*1000,"")</f>
        <v/>
      </c>
    </row>
    <row r="39" spans="1:14" s="84" customFormat="1" ht="19.75" x14ac:dyDescent="0.35">
      <c r="A39" s="85" t="s">
        <v>209</v>
      </c>
    </row>
    <row r="40" spans="1:14" s="84" customFormat="1" ht="19.75" x14ac:dyDescent="0.35">
      <c r="A40" s="86" t="s">
        <v>210</v>
      </c>
    </row>
    <row r="41" spans="1:14" s="84" customFormat="1" ht="23.25" customHeight="1" x14ac:dyDescent="0.35">
      <c r="A41" s="317" t="s">
        <v>211</v>
      </c>
      <c r="B41" s="317"/>
      <c r="C41" s="317"/>
      <c r="D41" s="317"/>
      <c r="E41" s="317"/>
      <c r="F41" s="317"/>
      <c r="G41" s="317"/>
      <c r="H41" s="317"/>
      <c r="I41" s="317"/>
      <c r="J41" s="317"/>
      <c r="K41" s="317"/>
      <c r="L41" s="317"/>
      <c r="M41" s="317"/>
      <c r="N41" s="317"/>
    </row>
    <row r="42" spans="1:14" s="84" customFormat="1" ht="84.9" customHeight="1" x14ac:dyDescent="0.35">
      <c r="A42" s="317"/>
      <c r="B42" s="317"/>
      <c r="C42" s="317"/>
      <c r="D42" s="317"/>
      <c r="E42" s="317"/>
      <c r="F42" s="317"/>
      <c r="G42" s="317"/>
      <c r="H42" s="317"/>
      <c r="I42" s="317"/>
      <c r="J42" s="317"/>
      <c r="K42" s="317"/>
      <c r="L42" s="317"/>
      <c r="M42" s="317"/>
      <c r="N42" s="317"/>
    </row>
    <row r="43" spans="1:14" s="84" customFormat="1" ht="42.55" customHeight="1" x14ac:dyDescent="0.35">
      <c r="A43" s="317" t="s">
        <v>212</v>
      </c>
      <c r="B43" s="317"/>
      <c r="C43" s="317"/>
      <c r="D43" s="317"/>
      <c r="E43" s="317"/>
      <c r="F43" s="317"/>
      <c r="G43" s="317"/>
      <c r="H43" s="317"/>
      <c r="I43" s="317"/>
      <c r="J43" s="317"/>
      <c r="K43" s="317"/>
      <c r="L43" s="317"/>
      <c r="M43" s="317"/>
      <c r="N43" s="87"/>
    </row>
    <row r="44" spans="1:14" s="84" customFormat="1" ht="51" customHeight="1" x14ac:dyDescent="0.35">
      <c r="A44" s="317" t="s">
        <v>213</v>
      </c>
      <c r="B44" s="317"/>
      <c r="C44" s="317"/>
      <c r="D44" s="317"/>
      <c r="E44" s="317"/>
      <c r="F44" s="317"/>
      <c r="G44" s="317"/>
      <c r="H44" s="317"/>
      <c r="I44" s="317"/>
      <c r="J44" s="317"/>
      <c r="K44" s="317"/>
      <c r="L44" s="317"/>
      <c r="M44" s="317"/>
      <c r="N44" s="87"/>
    </row>
    <row r="45" spans="1:14" s="84" customFormat="1" ht="21" customHeight="1" x14ac:dyDescent="0.35">
      <c r="A45" s="317" t="s">
        <v>214</v>
      </c>
      <c r="B45" s="317"/>
      <c r="C45" s="317"/>
      <c r="D45" s="317"/>
      <c r="E45" s="317"/>
      <c r="F45" s="317"/>
      <c r="G45" s="317"/>
      <c r="H45" s="317"/>
      <c r="I45" s="317"/>
      <c r="J45" s="317"/>
      <c r="K45" s="317"/>
      <c r="L45" s="317"/>
      <c r="M45" s="317"/>
      <c r="N45" s="87"/>
    </row>
  </sheetData>
  <sheetProtection password="8914" sheet="1" objects="1" scenarios="1"/>
  <mergeCells count="20">
    <mergeCell ref="J7:K7"/>
    <mergeCell ref="A41:N42"/>
    <mergeCell ref="A43:M43"/>
    <mergeCell ref="A44:M44"/>
    <mergeCell ref="A45:M45"/>
    <mergeCell ref="A2:M2"/>
    <mergeCell ref="A5:A8"/>
    <mergeCell ref="B5:B8"/>
    <mergeCell ref="C5:L5"/>
    <mergeCell ref="M5:M8"/>
    <mergeCell ref="C6:D6"/>
    <mergeCell ref="E6:E8"/>
    <mergeCell ref="F6:G6"/>
    <mergeCell ref="H6:K6"/>
    <mergeCell ref="L6:L8"/>
    <mergeCell ref="C7:C8"/>
    <mergeCell ref="D7:D8"/>
    <mergeCell ref="F7:F8"/>
    <mergeCell ref="G7:G8"/>
    <mergeCell ref="H7:I7"/>
  </mergeCells>
  <dataValidations count="2">
    <dataValidation type="decimal" allowBlank="1" showInputMessage="1" showErrorMessage="1" sqref="C36:L36">
      <formula1>0</formula1>
      <formula2>10000</formula2>
    </dataValidation>
    <dataValidation type="decimal" allowBlank="1" showInputMessage="1" showErrorMessage="1" sqref="C10:L35">
      <formula1>0</formula1>
      <formula2>1000000</formula2>
    </dataValidation>
  </dataValidations>
  <pageMargins left="0.98425196850393704" right="0.98425196850393704" top="0.98425196850393704" bottom="0.98425196850393704" header="0.51181102362204722" footer="0.51181102362204722"/>
  <pageSetup paperSize="9" scale="71" firstPageNumber="2147483648" orientation="landscape"/>
  <headerFooter differentFirst="1" alignWithMargins="0">
    <oddFooter>Страница  &amp;P из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tabColor theme="5"/>
    <pageSetUpPr fitToPage="1"/>
  </sheetPr>
  <dimension ref="A1:CS45"/>
  <sheetViews>
    <sheetView showGridLines="0" zoomScale="60" zoomScaleNormal="60" workbookViewId="0"/>
  </sheetViews>
  <sheetFormatPr defaultColWidth="1.4609375" defaultRowHeight="12.9" x14ac:dyDescent="0.35"/>
  <cols>
    <col min="1" max="1" width="47.61328125" style="66" customWidth="1"/>
    <col min="2" max="2" width="7.69140625" style="66" customWidth="1"/>
    <col min="3" max="3" width="8.53515625" style="66" customWidth="1"/>
    <col min="4" max="4" width="8.23046875" style="66" customWidth="1"/>
    <col min="5" max="5" width="11.61328125" style="66" customWidth="1"/>
    <col min="6" max="7" width="12.07421875" style="66" customWidth="1"/>
    <col min="8" max="11" width="10.15234375" style="66" customWidth="1"/>
    <col min="12" max="12" width="9.3828125" style="66" customWidth="1"/>
    <col min="13" max="13" width="10.3828125" style="66" customWidth="1"/>
    <col min="14" max="14" width="12.07421875" style="66" customWidth="1"/>
    <col min="15" max="16384" width="1.4609375" style="66"/>
  </cols>
  <sheetData>
    <row r="1" spans="1:97" s="19" customFormat="1" ht="122.15" x14ac:dyDescent="0.35">
      <c r="A1" s="67" t="s">
        <v>135</v>
      </c>
      <c r="AA1" s="88"/>
    </row>
    <row r="2" spans="1:97" ht="15" x14ac:dyDescent="0.35">
      <c r="A2" s="320" t="s">
        <v>223</v>
      </c>
      <c r="B2" s="320"/>
      <c r="C2" s="320"/>
      <c r="D2" s="320"/>
      <c r="E2" s="320"/>
      <c r="F2" s="320"/>
      <c r="G2" s="320"/>
      <c r="H2" s="320"/>
      <c r="I2" s="320"/>
      <c r="J2" s="320"/>
      <c r="K2" s="320"/>
      <c r="L2" s="320"/>
      <c r="M2" s="320"/>
      <c r="N2" s="320"/>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c r="CE2" s="89"/>
      <c r="CF2" s="89"/>
      <c r="CG2" s="89"/>
      <c r="CH2" s="89"/>
      <c r="CI2" s="89"/>
      <c r="CJ2" s="89"/>
      <c r="CK2" s="89"/>
      <c r="CL2" s="89"/>
      <c r="CM2" s="89"/>
      <c r="CN2" s="89"/>
      <c r="CO2" s="89"/>
      <c r="CP2" s="89"/>
      <c r="CQ2" s="89"/>
      <c r="CR2" s="89"/>
      <c r="CS2" s="89"/>
    </row>
    <row r="3" spans="1:97" ht="15" x14ac:dyDescent="0.35">
      <c r="A3" s="320" t="s">
        <v>216</v>
      </c>
      <c r="B3" s="320"/>
      <c r="C3" s="320"/>
      <c r="D3" s="320"/>
      <c r="E3" s="320"/>
      <c r="F3" s="320"/>
      <c r="G3" s="320"/>
      <c r="H3" s="320"/>
      <c r="I3" s="320"/>
      <c r="J3" s="320"/>
      <c r="K3" s="320"/>
      <c r="L3" s="320"/>
      <c r="M3" s="320"/>
      <c r="N3" s="320"/>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row>
    <row r="4" spans="1:97" x14ac:dyDescent="0.35">
      <c r="A4" s="69"/>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row>
    <row r="5" spans="1:97" s="70" customFormat="1" ht="15" x14ac:dyDescent="0.3">
      <c r="A5" s="71" t="s">
        <v>224</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K5" s="72"/>
      <c r="AL5" s="72"/>
      <c r="AM5" s="72"/>
      <c r="AN5" s="72"/>
      <c r="AO5" s="72"/>
      <c r="AP5" s="72"/>
      <c r="AQ5" s="72"/>
      <c r="AR5" s="72"/>
      <c r="AS5" s="72"/>
      <c r="AT5" s="72"/>
      <c r="AU5" s="72"/>
      <c r="AV5" s="72"/>
      <c r="AW5" s="72"/>
      <c r="AX5" s="72"/>
      <c r="AY5" s="72"/>
      <c r="AZ5" s="72"/>
      <c r="BA5" s="72"/>
      <c r="BB5" s="72"/>
      <c r="BC5" s="72"/>
      <c r="BD5" s="72"/>
      <c r="BE5" s="72"/>
      <c r="BF5" s="72"/>
      <c r="BG5" s="72"/>
      <c r="BH5" s="72"/>
      <c r="BI5" s="72"/>
      <c r="BJ5" s="72"/>
      <c r="BK5" s="72"/>
      <c r="BL5" s="72"/>
      <c r="BM5" s="72"/>
      <c r="BN5" s="72"/>
      <c r="BO5" s="72"/>
      <c r="BP5" s="72"/>
      <c r="BQ5" s="72"/>
      <c r="BR5" s="72"/>
      <c r="BS5" s="72"/>
      <c r="BT5" s="72"/>
      <c r="BU5" s="72"/>
      <c r="BV5" s="72"/>
      <c r="BW5" s="72"/>
      <c r="BX5" s="72"/>
      <c r="BY5" s="72"/>
      <c r="BZ5" s="72"/>
      <c r="CA5" s="72"/>
      <c r="CB5" s="72"/>
      <c r="CC5" s="72"/>
      <c r="CD5" s="72"/>
      <c r="CE5" s="72"/>
      <c r="CF5" s="72"/>
      <c r="CG5" s="72"/>
      <c r="CH5" s="72"/>
      <c r="CI5" s="91"/>
      <c r="CO5" s="91"/>
    </row>
    <row r="6" spans="1:97" s="73" customFormat="1" x14ac:dyDescent="0.3">
      <c r="A6" s="330"/>
      <c r="B6" s="330" t="s">
        <v>140</v>
      </c>
      <c r="C6" s="333" t="s">
        <v>218</v>
      </c>
      <c r="D6" s="334"/>
      <c r="E6" s="334"/>
      <c r="F6" s="334"/>
      <c r="G6" s="334"/>
      <c r="H6" s="334"/>
      <c r="I6" s="334"/>
      <c r="J6" s="334"/>
      <c r="K6" s="334"/>
      <c r="L6" s="334"/>
      <c r="M6" s="330" t="s">
        <v>219</v>
      </c>
      <c r="N6" s="330" t="s">
        <v>220</v>
      </c>
    </row>
    <row r="7" spans="1:97" s="73" customFormat="1" x14ac:dyDescent="0.3">
      <c r="A7" s="331"/>
      <c r="B7" s="331"/>
      <c r="C7" s="333" t="s">
        <v>24</v>
      </c>
      <c r="D7" s="335"/>
      <c r="E7" s="330" t="s">
        <v>143</v>
      </c>
      <c r="F7" s="333" t="s">
        <v>39</v>
      </c>
      <c r="G7" s="335"/>
      <c r="H7" s="328" t="s">
        <v>44</v>
      </c>
      <c r="I7" s="336"/>
      <c r="J7" s="336"/>
      <c r="K7" s="329"/>
      <c r="L7" s="330" t="s">
        <v>49</v>
      </c>
      <c r="M7" s="331"/>
      <c r="N7" s="331"/>
    </row>
    <row r="8" spans="1:97" s="73" customFormat="1" x14ac:dyDescent="0.3">
      <c r="A8" s="331"/>
      <c r="B8" s="331"/>
      <c r="C8" s="330" t="s">
        <v>144</v>
      </c>
      <c r="D8" s="330" t="s">
        <v>145</v>
      </c>
      <c r="E8" s="331"/>
      <c r="F8" s="330" t="s">
        <v>146</v>
      </c>
      <c r="G8" s="330" t="s">
        <v>147</v>
      </c>
      <c r="H8" s="328" t="s">
        <v>148</v>
      </c>
      <c r="I8" s="329"/>
      <c r="J8" s="328" t="s">
        <v>149</v>
      </c>
      <c r="K8" s="329"/>
      <c r="L8" s="331"/>
      <c r="M8" s="331"/>
      <c r="N8" s="331"/>
    </row>
    <row r="9" spans="1:97" s="73" customFormat="1" ht="25.75" x14ac:dyDescent="0.3">
      <c r="A9" s="332"/>
      <c r="B9" s="332"/>
      <c r="C9" s="332"/>
      <c r="D9" s="332"/>
      <c r="E9" s="332"/>
      <c r="F9" s="332"/>
      <c r="G9" s="332"/>
      <c r="H9" s="92" t="s">
        <v>150</v>
      </c>
      <c r="I9" s="92" t="s">
        <v>151</v>
      </c>
      <c r="J9" s="92" t="s">
        <v>150</v>
      </c>
      <c r="K9" s="92" t="s">
        <v>151</v>
      </c>
      <c r="L9" s="332"/>
      <c r="M9" s="332"/>
      <c r="N9" s="332"/>
    </row>
    <row r="10" spans="1:97" s="73" customFormat="1" ht="15" customHeight="1" x14ac:dyDescent="0.3">
      <c r="A10" s="95">
        <v>1</v>
      </c>
      <c r="B10" s="94">
        <v>2</v>
      </c>
      <c r="C10" s="94">
        <v>3</v>
      </c>
      <c r="D10" s="94">
        <v>4</v>
      </c>
      <c r="E10" s="94">
        <v>5</v>
      </c>
      <c r="F10" s="94">
        <v>6</v>
      </c>
      <c r="G10" s="94">
        <v>7</v>
      </c>
      <c r="H10" s="94">
        <v>8</v>
      </c>
      <c r="I10" s="94">
        <v>9</v>
      </c>
      <c r="J10" s="94">
        <v>10</v>
      </c>
      <c r="K10" s="94">
        <v>11</v>
      </c>
      <c r="L10" s="94">
        <v>12</v>
      </c>
      <c r="M10" s="94">
        <v>13</v>
      </c>
      <c r="N10" s="94">
        <v>14</v>
      </c>
    </row>
    <row r="11" spans="1:97" s="73" customFormat="1" ht="15" customHeight="1" x14ac:dyDescent="0.3">
      <c r="A11" s="77" t="s">
        <v>152</v>
      </c>
      <c r="B11" s="96" t="s">
        <v>153</v>
      </c>
      <c r="C11" s="97"/>
      <c r="D11" s="97"/>
      <c r="E11" s="97"/>
      <c r="F11" s="97"/>
      <c r="G11" s="97"/>
      <c r="H11" s="97"/>
      <c r="I11" s="97"/>
      <c r="J11" s="97"/>
      <c r="K11" s="97"/>
      <c r="L11" s="97"/>
      <c r="M11" s="98">
        <f t="shared" ref="M11:M36" si="0">SUM(C11:L11)</f>
        <v>0</v>
      </c>
      <c r="N11" s="99"/>
    </row>
    <row r="12" spans="1:97" s="73" customFormat="1" ht="15" customHeight="1" x14ac:dyDescent="0.3">
      <c r="A12" s="77" t="s">
        <v>154</v>
      </c>
      <c r="B12" s="96" t="s">
        <v>155</v>
      </c>
      <c r="C12" s="97"/>
      <c r="D12" s="97"/>
      <c r="E12" s="97"/>
      <c r="F12" s="97"/>
      <c r="G12" s="97"/>
      <c r="H12" s="100" t="s">
        <v>156</v>
      </c>
      <c r="I12" s="100" t="s">
        <v>156</v>
      </c>
      <c r="J12" s="100" t="s">
        <v>156</v>
      </c>
      <c r="K12" s="100" t="s">
        <v>156</v>
      </c>
      <c r="L12" s="97"/>
      <c r="M12" s="98">
        <f t="shared" si="0"/>
        <v>0</v>
      </c>
      <c r="N12" s="99"/>
    </row>
    <row r="13" spans="1:97" ht="15" customHeight="1" x14ac:dyDescent="0.35">
      <c r="A13" s="77" t="s">
        <v>157</v>
      </c>
      <c r="B13" s="96" t="s">
        <v>158</v>
      </c>
      <c r="C13" s="100" t="s">
        <v>156</v>
      </c>
      <c r="D13" s="100" t="s">
        <v>156</v>
      </c>
      <c r="E13" s="100" t="s">
        <v>156</v>
      </c>
      <c r="F13" s="97"/>
      <c r="G13" s="97"/>
      <c r="H13" s="97"/>
      <c r="I13" s="100" t="s">
        <v>156</v>
      </c>
      <c r="J13" s="97"/>
      <c r="K13" s="100" t="s">
        <v>156</v>
      </c>
      <c r="L13" s="97"/>
      <c r="M13" s="98">
        <f t="shared" si="0"/>
        <v>0</v>
      </c>
      <c r="N13" s="99"/>
    </row>
    <row r="14" spans="1:97" ht="15" customHeight="1" x14ac:dyDescent="0.35">
      <c r="A14" s="77" t="s">
        <v>159</v>
      </c>
      <c r="B14" s="96" t="s">
        <v>160</v>
      </c>
      <c r="C14" s="100" t="s">
        <v>156</v>
      </c>
      <c r="D14" s="100" t="s">
        <v>156</v>
      </c>
      <c r="E14" s="100" t="s">
        <v>156</v>
      </c>
      <c r="F14" s="97"/>
      <c r="G14" s="97"/>
      <c r="H14" s="97"/>
      <c r="I14" s="100" t="s">
        <v>156</v>
      </c>
      <c r="J14" s="97"/>
      <c r="K14" s="100" t="s">
        <v>156</v>
      </c>
      <c r="L14" s="97"/>
      <c r="M14" s="98">
        <f t="shared" si="0"/>
        <v>0</v>
      </c>
      <c r="N14" s="99"/>
    </row>
    <row r="15" spans="1:97" ht="15" customHeight="1" x14ac:dyDescent="0.35">
      <c r="A15" s="77" t="s">
        <v>161</v>
      </c>
      <c r="B15" s="96" t="s">
        <v>162</v>
      </c>
      <c r="C15" s="100" t="s">
        <v>156</v>
      </c>
      <c r="D15" s="100" t="s">
        <v>156</v>
      </c>
      <c r="E15" s="100" t="s">
        <v>156</v>
      </c>
      <c r="F15" s="97"/>
      <c r="G15" s="97"/>
      <c r="H15" s="97"/>
      <c r="I15" s="100" t="s">
        <v>156</v>
      </c>
      <c r="J15" s="97"/>
      <c r="K15" s="100" t="s">
        <v>156</v>
      </c>
      <c r="L15" s="97"/>
      <c r="M15" s="98">
        <f t="shared" si="0"/>
        <v>0</v>
      </c>
      <c r="N15" s="99"/>
    </row>
    <row r="16" spans="1:97" ht="15" customHeight="1" x14ac:dyDescent="0.35">
      <c r="A16" s="77" t="s">
        <v>163</v>
      </c>
      <c r="B16" s="96" t="s">
        <v>164</v>
      </c>
      <c r="C16" s="100" t="s">
        <v>156</v>
      </c>
      <c r="D16" s="100" t="s">
        <v>156</v>
      </c>
      <c r="E16" s="100" t="s">
        <v>156</v>
      </c>
      <c r="F16" s="97"/>
      <c r="G16" s="97"/>
      <c r="H16" s="97"/>
      <c r="I16" s="100" t="s">
        <v>156</v>
      </c>
      <c r="J16" s="97"/>
      <c r="K16" s="100" t="s">
        <v>156</v>
      </c>
      <c r="L16" s="97"/>
      <c r="M16" s="98">
        <f t="shared" si="0"/>
        <v>0</v>
      </c>
      <c r="N16" s="99"/>
    </row>
    <row r="17" spans="1:14" ht="15" customHeight="1" x14ac:dyDescent="0.35">
      <c r="A17" s="77" t="s">
        <v>165</v>
      </c>
      <c r="B17" s="96" t="s">
        <v>166</v>
      </c>
      <c r="C17" s="97"/>
      <c r="D17" s="97"/>
      <c r="E17" s="97"/>
      <c r="F17" s="97"/>
      <c r="G17" s="97"/>
      <c r="H17" s="97"/>
      <c r="I17" s="97"/>
      <c r="J17" s="97"/>
      <c r="K17" s="97"/>
      <c r="L17" s="97"/>
      <c r="M17" s="98">
        <f t="shared" si="0"/>
        <v>0</v>
      </c>
      <c r="N17" s="99"/>
    </row>
    <row r="18" spans="1:14" ht="15" customHeight="1" x14ac:dyDescent="0.35">
      <c r="A18" s="77" t="s">
        <v>167</v>
      </c>
      <c r="B18" s="96" t="s">
        <v>168</v>
      </c>
      <c r="C18" s="97"/>
      <c r="D18" s="97"/>
      <c r="E18" s="97"/>
      <c r="F18" s="97"/>
      <c r="G18" s="97"/>
      <c r="H18" s="97"/>
      <c r="I18" s="97"/>
      <c r="J18" s="97"/>
      <c r="K18" s="97"/>
      <c r="L18" s="97"/>
      <c r="M18" s="98">
        <f t="shared" si="0"/>
        <v>0</v>
      </c>
      <c r="N18" s="99"/>
    </row>
    <row r="19" spans="1:14" ht="15" customHeight="1" x14ac:dyDescent="0.35">
      <c r="A19" s="77" t="s">
        <v>169</v>
      </c>
      <c r="B19" s="96" t="s">
        <v>170</v>
      </c>
      <c r="C19" s="97"/>
      <c r="D19" s="97"/>
      <c r="E19" s="97"/>
      <c r="F19" s="97"/>
      <c r="G19" s="97"/>
      <c r="H19" s="97"/>
      <c r="I19" s="97"/>
      <c r="J19" s="97"/>
      <c r="K19" s="97"/>
      <c r="L19" s="97"/>
      <c r="M19" s="98">
        <f t="shared" si="0"/>
        <v>0</v>
      </c>
      <c r="N19" s="99"/>
    </row>
    <row r="20" spans="1:14" ht="15" customHeight="1" x14ac:dyDescent="0.35">
      <c r="A20" s="77" t="s">
        <v>171</v>
      </c>
      <c r="B20" s="96" t="s">
        <v>172</v>
      </c>
      <c r="C20" s="97"/>
      <c r="D20" s="97"/>
      <c r="E20" s="97"/>
      <c r="F20" s="97"/>
      <c r="G20" s="97"/>
      <c r="H20" s="97"/>
      <c r="I20" s="97"/>
      <c r="J20" s="97"/>
      <c r="K20" s="97"/>
      <c r="L20" s="97"/>
      <c r="M20" s="98">
        <f t="shared" si="0"/>
        <v>0</v>
      </c>
      <c r="N20" s="99"/>
    </row>
    <row r="21" spans="1:14" ht="15" customHeight="1" x14ac:dyDescent="0.35">
      <c r="A21" s="77" t="s">
        <v>173</v>
      </c>
      <c r="B21" s="96" t="s">
        <v>174</v>
      </c>
      <c r="C21" s="97"/>
      <c r="D21" s="97"/>
      <c r="E21" s="97"/>
      <c r="F21" s="97"/>
      <c r="G21" s="97"/>
      <c r="H21" s="97"/>
      <c r="I21" s="97"/>
      <c r="J21" s="97"/>
      <c r="K21" s="97"/>
      <c r="L21" s="97"/>
      <c r="M21" s="98">
        <f t="shared" si="0"/>
        <v>0</v>
      </c>
      <c r="N21" s="99"/>
    </row>
    <row r="22" spans="1:14" ht="15" customHeight="1" x14ac:dyDescent="0.35">
      <c r="A22" s="77" t="s">
        <v>175</v>
      </c>
      <c r="B22" s="96" t="s">
        <v>176</v>
      </c>
      <c r="C22" s="97"/>
      <c r="D22" s="97"/>
      <c r="E22" s="100" t="s">
        <v>156</v>
      </c>
      <c r="F22" s="97"/>
      <c r="G22" s="97"/>
      <c r="H22" s="97"/>
      <c r="I22" s="97"/>
      <c r="J22" s="97"/>
      <c r="K22" s="97"/>
      <c r="L22" s="97"/>
      <c r="M22" s="98">
        <f t="shared" si="0"/>
        <v>0</v>
      </c>
      <c r="N22" s="99"/>
    </row>
    <row r="23" spans="1:14" ht="15" customHeight="1" x14ac:dyDescent="0.35">
      <c r="A23" s="77" t="s">
        <v>177</v>
      </c>
      <c r="B23" s="96" t="s">
        <v>178</v>
      </c>
      <c r="C23" s="97"/>
      <c r="D23" s="97"/>
      <c r="E23" s="100" t="s">
        <v>156</v>
      </c>
      <c r="F23" s="97"/>
      <c r="G23" s="97"/>
      <c r="H23" s="97"/>
      <c r="I23" s="97"/>
      <c r="J23" s="97"/>
      <c r="K23" s="97"/>
      <c r="L23" s="97"/>
      <c r="M23" s="98">
        <f t="shared" si="0"/>
        <v>0</v>
      </c>
      <c r="N23" s="99"/>
    </row>
    <row r="24" spans="1:14" ht="15" customHeight="1" x14ac:dyDescent="0.35">
      <c r="A24" s="77" t="s">
        <v>179</v>
      </c>
      <c r="B24" s="96" t="s">
        <v>180</v>
      </c>
      <c r="C24" s="97"/>
      <c r="D24" s="97"/>
      <c r="E24" s="100" t="s">
        <v>156</v>
      </c>
      <c r="F24" s="97"/>
      <c r="G24" s="97"/>
      <c r="H24" s="97"/>
      <c r="I24" s="97"/>
      <c r="J24" s="97"/>
      <c r="K24" s="97"/>
      <c r="L24" s="97"/>
      <c r="M24" s="98">
        <f t="shared" si="0"/>
        <v>0</v>
      </c>
      <c r="N24" s="99"/>
    </row>
    <row r="25" spans="1:14" ht="15" customHeight="1" x14ac:dyDescent="0.35">
      <c r="A25" s="77" t="s">
        <v>181</v>
      </c>
      <c r="B25" s="96" t="s">
        <v>182</v>
      </c>
      <c r="C25" s="97"/>
      <c r="D25" s="97"/>
      <c r="E25" s="97"/>
      <c r="F25" s="97"/>
      <c r="G25" s="97"/>
      <c r="H25" s="97"/>
      <c r="I25" s="97"/>
      <c r="J25" s="97"/>
      <c r="K25" s="97"/>
      <c r="L25" s="97"/>
      <c r="M25" s="98">
        <f t="shared" si="0"/>
        <v>0</v>
      </c>
      <c r="N25" s="99"/>
    </row>
    <row r="26" spans="1:14" ht="15" customHeight="1" x14ac:dyDescent="0.35">
      <c r="A26" s="77" t="s">
        <v>183</v>
      </c>
      <c r="B26" s="96" t="s">
        <v>184</v>
      </c>
      <c r="C26" s="100" t="s">
        <v>156</v>
      </c>
      <c r="D26" s="100" t="s">
        <v>156</v>
      </c>
      <c r="E26" s="97"/>
      <c r="F26" s="97"/>
      <c r="G26" s="97"/>
      <c r="H26" s="97"/>
      <c r="I26" s="97"/>
      <c r="J26" s="97"/>
      <c r="K26" s="97"/>
      <c r="L26" s="97"/>
      <c r="M26" s="98">
        <f t="shared" si="0"/>
        <v>0</v>
      </c>
      <c r="N26" s="99"/>
    </row>
    <row r="27" spans="1:14" ht="15" customHeight="1" x14ac:dyDescent="0.35">
      <c r="A27" s="77" t="s">
        <v>185</v>
      </c>
      <c r="B27" s="96" t="s">
        <v>186</v>
      </c>
      <c r="C27" s="100" t="s">
        <v>156</v>
      </c>
      <c r="D27" s="100" t="s">
        <v>156</v>
      </c>
      <c r="E27" s="97"/>
      <c r="F27" s="97"/>
      <c r="G27" s="97"/>
      <c r="H27" s="97"/>
      <c r="I27" s="97"/>
      <c r="J27" s="97"/>
      <c r="K27" s="97"/>
      <c r="L27" s="97"/>
      <c r="M27" s="98">
        <f t="shared" si="0"/>
        <v>0</v>
      </c>
      <c r="N27" s="99"/>
    </row>
    <row r="28" spans="1:14" ht="15" customHeight="1" x14ac:dyDescent="0.35">
      <c r="A28" s="77" t="s">
        <v>187</v>
      </c>
      <c r="B28" s="96" t="s">
        <v>188</v>
      </c>
      <c r="C28" s="97"/>
      <c r="D28" s="97"/>
      <c r="E28" s="97"/>
      <c r="F28" s="97"/>
      <c r="G28" s="97"/>
      <c r="H28" s="97"/>
      <c r="I28" s="97"/>
      <c r="J28" s="97"/>
      <c r="K28" s="97"/>
      <c r="L28" s="97"/>
      <c r="M28" s="98">
        <f t="shared" si="0"/>
        <v>0</v>
      </c>
      <c r="N28" s="99"/>
    </row>
    <row r="29" spans="1:14" ht="15" customHeight="1" x14ac:dyDescent="0.35">
      <c r="A29" s="77" t="s">
        <v>189</v>
      </c>
      <c r="B29" s="96" t="s">
        <v>190</v>
      </c>
      <c r="C29" s="97"/>
      <c r="D29" s="97"/>
      <c r="E29" s="100" t="s">
        <v>156</v>
      </c>
      <c r="F29" s="97"/>
      <c r="G29" s="97"/>
      <c r="H29" s="100" t="s">
        <v>156</v>
      </c>
      <c r="I29" s="100" t="s">
        <v>156</v>
      </c>
      <c r="J29" s="97" t="s">
        <v>156</v>
      </c>
      <c r="K29" s="100" t="s">
        <v>156</v>
      </c>
      <c r="L29" s="97"/>
      <c r="M29" s="98">
        <f t="shared" si="0"/>
        <v>0</v>
      </c>
      <c r="N29" s="99"/>
    </row>
    <row r="30" spans="1:14" ht="15" customHeight="1" x14ac:dyDescent="0.35">
      <c r="A30" s="77" t="s">
        <v>191</v>
      </c>
      <c r="B30" s="96" t="s">
        <v>192</v>
      </c>
      <c r="C30" s="97"/>
      <c r="D30" s="97"/>
      <c r="E30" s="97"/>
      <c r="F30" s="97"/>
      <c r="G30" s="97"/>
      <c r="H30" s="97"/>
      <c r="I30" s="97"/>
      <c r="J30" s="97"/>
      <c r="K30" s="97"/>
      <c r="L30" s="97"/>
      <c r="M30" s="98">
        <f t="shared" si="0"/>
        <v>0</v>
      </c>
      <c r="N30" s="99"/>
    </row>
    <row r="31" spans="1:14" ht="15" customHeight="1" x14ac:dyDescent="0.35">
      <c r="A31" s="77" t="s">
        <v>193</v>
      </c>
      <c r="B31" s="96" t="s">
        <v>194</v>
      </c>
      <c r="C31" s="97"/>
      <c r="D31" s="97"/>
      <c r="E31" s="97"/>
      <c r="F31" s="97"/>
      <c r="G31" s="97"/>
      <c r="H31" s="97"/>
      <c r="I31" s="97"/>
      <c r="J31" s="97"/>
      <c r="K31" s="97"/>
      <c r="L31" s="97"/>
      <c r="M31" s="98">
        <f t="shared" si="0"/>
        <v>0</v>
      </c>
      <c r="N31" s="99"/>
    </row>
    <row r="32" spans="1:14" ht="15" customHeight="1" x14ac:dyDescent="0.35">
      <c r="A32" s="77" t="s">
        <v>195</v>
      </c>
      <c r="B32" s="96" t="s">
        <v>196</v>
      </c>
      <c r="C32" s="97"/>
      <c r="D32" s="97"/>
      <c r="E32" s="100" t="s">
        <v>156</v>
      </c>
      <c r="F32" s="97"/>
      <c r="G32" s="100" t="s">
        <v>156</v>
      </c>
      <c r="H32" s="100" t="s">
        <v>156</v>
      </c>
      <c r="I32" s="100" t="s">
        <v>156</v>
      </c>
      <c r="J32" s="100" t="s">
        <v>156</v>
      </c>
      <c r="K32" s="100" t="s">
        <v>156</v>
      </c>
      <c r="L32" s="97"/>
      <c r="M32" s="98">
        <f t="shared" si="0"/>
        <v>0</v>
      </c>
      <c r="N32" s="99"/>
    </row>
    <row r="33" spans="1:14" ht="15" customHeight="1" x14ac:dyDescent="0.35">
      <c r="A33" s="77" t="s">
        <v>197</v>
      </c>
      <c r="B33" s="96" t="s">
        <v>198</v>
      </c>
      <c r="C33" s="100" t="s">
        <v>199</v>
      </c>
      <c r="D33" s="100" t="s">
        <v>199</v>
      </c>
      <c r="E33" s="100" t="s">
        <v>199</v>
      </c>
      <c r="F33" s="97"/>
      <c r="G33" s="97"/>
      <c r="H33" s="100" t="s">
        <v>199</v>
      </c>
      <c r="I33" s="100" t="s">
        <v>199</v>
      </c>
      <c r="J33" s="100" t="s">
        <v>199</v>
      </c>
      <c r="K33" s="100" t="s">
        <v>199</v>
      </c>
      <c r="L33" s="97"/>
      <c r="M33" s="98">
        <f t="shared" si="0"/>
        <v>0</v>
      </c>
      <c r="N33" s="99"/>
    </row>
    <row r="34" spans="1:14" ht="15" customHeight="1" x14ac:dyDescent="0.35">
      <c r="A34" s="77" t="s">
        <v>200</v>
      </c>
      <c r="B34" s="96" t="s">
        <v>201</v>
      </c>
      <c r="C34" s="100" t="s">
        <v>199</v>
      </c>
      <c r="D34" s="100" t="s">
        <v>199</v>
      </c>
      <c r="E34" s="100" t="s">
        <v>199</v>
      </c>
      <c r="F34" s="97"/>
      <c r="G34" s="97"/>
      <c r="H34" s="100" t="s">
        <v>199</v>
      </c>
      <c r="I34" s="100" t="s">
        <v>199</v>
      </c>
      <c r="J34" s="100" t="s">
        <v>199</v>
      </c>
      <c r="K34" s="100" t="s">
        <v>199</v>
      </c>
      <c r="L34" s="97"/>
      <c r="M34" s="98">
        <f t="shared" si="0"/>
        <v>0</v>
      </c>
      <c r="N34" s="99"/>
    </row>
    <row r="35" spans="1:14" ht="15" customHeight="1" x14ac:dyDescent="0.35">
      <c r="A35" s="77" t="s">
        <v>202</v>
      </c>
      <c r="B35" s="96" t="s">
        <v>203</v>
      </c>
      <c r="C35" s="100" t="s">
        <v>199</v>
      </c>
      <c r="D35" s="100" t="s">
        <v>199</v>
      </c>
      <c r="E35" s="100" t="s">
        <v>199</v>
      </c>
      <c r="F35" s="97"/>
      <c r="G35" s="97"/>
      <c r="H35" s="100" t="s">
        <v>199</v>
      </c>
      <c r="I35" s="100" t="s">
        <v>199</v>
      </c>
      <c r="J35" s="100" t="s">
        <v>199</v>
      </c>
      <c r="K35" s="100" t="s">
        <v>199</v>
      </c>
      <c r="L35" s="97"/>
      <c r="M35" s="98">
        <f t="shared" si="0"/>
        <v>0</v>
      </c>
      <c r="N35" s="99"/>
    </row>
    <row r="36" spans="1:14" ht="15" customHeight="1" x14ac:dyDescent="0.35">
      <c r="A36" s="77" t="s">
        <v>49</v>
      </c>
      <c r="B36" s="96" t="s">
        <v>204</v>
      </c>
      <c r="C36" s="97"/>
      <c r="D36" s="97"/>
      <c r="E36" s="97"/>
      <c r="F36" s="97"/>
      <c r="G36" s="97"/>
      <c r="H36" s="97"/>
      <c r="I36" s="97"/>
      <c r="J36" s="97"/>
      <c r="K36" s="97"/>
      <c r="L36" s="97"/>
      <c r="M36" s="98">
        <f t="shared" si="0"/>
        <v>0</v>
      </c>
      <c r="N36" s="99"/>
    </row>
    <row r="37" spans="1:14" ht="15" customHeight="1" x14ac:dyDescent="0.35">
      <c r="A37" s="77" t="s">
        <v>205</v>
      </c>
      <c r="B37" s="96" t="s">
        <v>206</v>
      </c>
      <c r="C37" s="98">
        <f>SUM(C11,C13,C15:C31,,C33:C36)</f>
        <v>0</v>
      </c>
      <c r="D37" s="98">
        <f t="shared" ref="D37:L37" si="1">SUM(D11,D13,D15:D31,,D33:D36)</f>
        <v>0</v>
      </c>
      <c r="E37" s="98">
        <f t="shared" si="1"/>
        <v>0</v>
      </c>
      <c r="F37" s="98">
        <f t="shared" si="1"/>
        <v>0</v>
      </c>
      <c r="G37" s="98">
        <f t="shared" si="1"/>
        <v>0</v>
      </c>
      <c r="H37" s="98">
        <f t="shared" si="1"/>
        <v>0</v>
      </c>
      <c r="I37" s="98">
        <f t="shared" si="1"/>
        <v>0</v>
      </c>
      <c r="J37" s="98">
        <f t="shared" si="1"/>
        <v>0</v>
      </c>
      <c r="K37" s="98">
        <f t="shared" si="1"/>
        <v>0</v>
      </c>
      <c r="L37" s="98">
        <f t="shared" si="1"/>
        <v>0</v>
      </c>
      <c r="M37" s="98">
        <f>SUM(M11,M13,M15:M31,,M33:M36)</f>
        <v>0</v>
      </c>
      <c r="N37" s="98">
        <f>SUM(N11,N13,N15:N31,,N33:N36)</f>
        <v>0</v>
      </c>
    </row>
    <row r="39" spans="1:14" s="84" customFormat="1" ht="19.75" x14ac:dyDescent="0.35">
      <c r="A39" s="85" t="s">
        <v>209</v>
      </c>
    </row>
    <row r="40" spans="1:14" s="84" customFormat="1" ht="19.75" x14ac:dyDescent="0.35">
      <c r="A40" s="86" t="s">
        <v>210</v>
      </c>
    </row>
    <row r="41" spans="1:14" s="84" customFormat="1" ht="23.25" customHeight="1" x14ac:dyDescent="0.35">
      <c r="A41" s="317" t="s">
        <v>211</v>
      </c>
      <c r="B41" s="317"/>
      <c r="C41" s="317"/>
      <c r="D41" s="317"/>
      <c r="E41" s="317"/>
      <c r="F41" s="317"/>
      <c r="G41" s="317"/>
      <c r="H41" s="317"/>
      <c r="I41" s="317"/>
      <c r="J41" s="317"/>
      <c r="K41" s="317"/>
      <c r="L41" s="317"/>
      <c r="M41" s="317"/>
      <c r="N41" s="317"/>
    </row>
    <row r="42" spans="1:14" s="84" customFormat="1" ht="84.9" customHeight="1" x14ac:dyDescent="0.35">
      <c r="A42" s="317"/>
      <c r="B42" s="317"/>
      <c r="C42" s="317"/>
      <c r="D42" s="317"/>
      <c r="E42" s="317"/>
      <c r="F42" s="317"/>
      <c r="G42" s="317"/>
      <c r="H42" s="317"/>
      <c r="I42" s="317"/>
      <c r="J42" s="317"/>
      <c r="K42" s="317"/>
      <c r="L42" s="317"/>
      <c r="M42" s="317"/>
      <c r="N42" s="317"/>
    </row>
    <row r="43" spans="1:14" s="84" customFormat="1" ht="42.55" customHeight="1" x14ac:dyDescent="0.35">
      <c r="A43" s="317" t="s">
        <v>212</v>
      </c>
      <c r="B43" s="317"/>
      <c r="C43" s="317"/>
      <c r="D43" s="317"/>
      <c r="E43" s="317"/>
      <c r="F43" s="317"/>
      <c r="G43" s="317"/>
      <c r="H43" s="317"/>
      <c r="I43" s="317"/>
      <c r="J43" s="317"/>
      <c r="K43" s="317"/>
      <c r="L43" s="317"/>
      <c r="M43" s="317"/>
      <c r="N43" s="87"/>
    </row>
    <row r="44" spans="1:14" s="84" customFormat="1" ht="51" customHeight="1" x14ac:dyDescent="0.35">
      <c r="A44" s="317" t="s">
        <v>213</v>
      </c>
      <c r="B44" s="317"/>
      <c r="C44" s="317"/>
      <c r="D44" s="317"/>
      <c r="E44" s="317"/>
      <c r="F44" s="317"/>
      <c r="G44" s="317"/>
      <c r="H44" s="317"/>
      <c r="I44" s="317"/>
      <c r="J44" s="317"/>
      <c r="K44" s="317"/>
      <c r="L44" s="317"/>
      <c r="M44" s="317"/>
      <c r="N44" s="87"/>
    </row>
    <row r="45" spans="1:14" s="84" customFormat="1" ht="21" customHeight="1" x14ac:dyDescent="0.35">
      <c r="A45" s="317" t="s">
        <v>214</v>
      </c>
      <c r="B45" s="317"/>
      <c r="C45" s="317"/>
      <c r="D45" s="317"/>
      <c r="E45" s="317"/>
      <c r="F45" s="317"/>
      <c r="G45" s="317"/>
      <c r="H45" s="317"/>
      <c r="I45" s="317"/>
      <c r="J45" s="317"/>
      <c r="K45" s="317"/>
      <c r="L45" s="317"/>
      <c r="M45" s="317"/>
      <c r="N45" s="87"/>
    </row>
  </sheetData>
  <sheetProtection password="8914" sheet="1" objects="1" scenarios="1"/>
  <mergeCells count="22">
    <mergeCell ref="A2:N2"/>
    <mergeCell ref="A3:N3"/>
    <mergeCell ref="A6:A9"/>
    <mergeCell ref="B6:B9"/>
    <mergeCell ref="C6:L6"/>
    <mergeCell ref="M6:M9"/>
    <mergeCell ref="N6:N9"/>
    <mergeCell ref="C7:D7"/>
    <mergeCell ref="E7:E9"/>
    <mergeCell ref="F7:G7"/>
    <mergeCell ref="H7:K7"/>
    <mergeCell ref="L7:L9"/>
    <mergeCell ref="C8:C9"/>
    <mergeCell ref="D8:D9"/>
    <mergeCell ref="F8:F9"/>
    <mergeCell ref="G8:G9"/>
    <mergeCell ref="A45:M45"/>
    <mergeCell ref="H8:I8"/>
    <mergeCell ref="J8:K8"/>
    <mergeCell ref="A41:N42"/>
    <mergeCell ref="A43:M43"/>
    <mergeCell ref="A44:M44"/>
  </mergeCells>
  <dataValidations count="1">
    <dataValidation type="whole" allowBlank="1" showInputMessage="1" showErrorMessage="1" sqref="C11:N37">
      <formula1>0</formula1>
      <formula2>1000000</formula2>
    </dataValidation>
  </dataValidations>
  <pageMargins left="0.98425196850393704" right="0.98425196850393704" top="0.98425196850393704" bottom="0.98425196850393704" header="0.51181102362204722" footer="0.51181102362204722"/>
  <pageSetup paperSize="9" scale="70" firstPageNumber="2147483648" orientation="landscape"/>
  <headerFooter differentFirst="1" alignWithMargins="0">
    <oddFooter>Страница  &amp;P из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tabColor rgb="FF00B050"/>
    <pageSetUpPr fitToPage="1"/>
  </sheetPr>
  <dimension ref="A1:N53"/>
  <sheetViews>
    <sheetView showGridLines="0" zoomScale="85" zoomScaleNormal="85" workbookViewId="0">
      <selection sqref="A1:M1"/>
    </sheetView>
  </sheetViews>
  <sheetFormatPr defaultColWidth="8" defaultRowHeight="12.9" x14ac:dyDescent="0.35"/>
  <cols>
    <col min="1" max="1" width="47.921875" customWidth="1"/>
    <col min="2" max="2" width="9.15234375" customWidth="1"/>
    <col min="3" max="12" width="11.61328125" customWidth="1"/>
    <col min="13" max="13" width="15.23046875" customWidth="1"/>
    <col min="14" max="14" width="16.15234375" style="101" customWidth="1"/>
    <col min="15" max="15" width="10" style="101" customWidth="1"/>
    <col min="16" max="16384" width="8" style="101"/>
  </cols>
  <sheetData>
    <row r="1" spans="1:13" s="102" customFormat="1" ht="18" customHeight="1" x14ac:dyDescent="0.35">
      <c r="A1" s="338" t="s">
        <v>225</v>
      </c>
      <c r="B1" s="338"/>
      <c r="C1" s="338"/>
      <c r="D1" s="338"/>
      <c r="E1" s="338"/>
      <c r="F1" s="338"/>
      <c r="G1" s="338"/>
      <c r="H1" s="338"/>
      <c r="I1" s="338"/>
      <c r="J1" s="338"/>
      <c r="K1" s="338"/>
      <c r="L1" s="338"/>
      <c r="M1" s="338"/>
    </row>
    <row r="2" spans="1:13" s="102" customFormat="1" ht="18" customHeight="1" x14ac:dyDescent="0.35">
      <c r="A2" s="338" t="s">
        <v>226</v>
      </c>
      <c r="B2" s="338"/>
      <c r="C2" s="338"/>
      <c r="D2" s="338"/>
      <c r="E2" s="338"/>
      <c r="F2" s="338"/>
      <c r="G2" s="338"/>
      <c r="H2" s="338"/>
      <c r="I2" s="338"/>
      <c r="J2" s="338"/>
      <c r="K2" s="338"/>
      <c r="L2" s="338"/>
      <c r="M2" s="338"/>
    </row>
    <row r="3" spans="1:13" s="104" customFormat="1" ht="9.65" customHeight="1" x14ac:dyDescent="0.45">
      <c r="A3" s="23"/>
      <c r="B3" s="105"/>
      <c r="C3" s="105"/>
      <c r="D3" s="105"/>
      <c r="E3" s="105"/>
      <c r="F3" s="106"/>
      <c r="G3" s="105"/>
      <c r="H3" s="105"/>
      <c r="I3" s="105"/>
      <c r="J3" s="105"/>
      <c r="K3" s="105"/>
      <c r="L3" s="105"/>
      <c r="M3" s="105"/>
    </row>
    <row r="4" spans="1:13" s="107" customFormat="1" ht="18" customHeight="1" x14ac:dyDescent="0.35">
      <c r="A4" s="338" t="s">
        <v>227</v>
      </c>
      <c r="B4" s="338"/>
      <c r="C4" s="338"/>
      <c r="D4" s="338"/>
      <c r="E4" s="338"/>
      <c r="F4" s="338"/>
      <c r="G4" s="338"/>
      <c r="H4" s="338"/>
      <c r="I4" s="338"/>
      <c r="J4" s="338"/>
      <c r="K4" s="338"/>
      <c r="L4" s="338"/>
      <c r="M4" s="338"/>
    </row>
    <row r="5" spans="1:13" s="107" customFormat="1" ht="15.65" customHeight="1" x14ac:dyDescent="0.35">
      <c r="A5" s="108" t="s">
        <v>228</v>
      </c>
    </row>
    <row r="6" spans="1:13" s="109" customFormat="1" ht="16" customHeight="1" x14ac:dyDescent="0.35">
      <c r="A6" s="321"/>
      <c r="B6" s="321" t="s">
        <v>368</v>
      </c>
      <c r="C6" s="324" t="s">
        <v>141</v>
      </c>
      <c r="D6" s="325"/>
      <c r="E6" s="325"/>
      <c r="F6" s="325"/>
      <c r="G6" s="325"/>
      <c r="H6" s="325"/>
      <c r="I6" s="325"/>
      <c r="J6" s="325"/>
      <c r="K6" s="325"/>
      <c r="L6" s="325"/>
      <c r="M6" s="321" t="s">
        <v>142</v>
      </c>
    </row>
    <row r="7" spans="1:13" s="109" customFormat="1" ht="27" customHeight="1" x14ac:dyDescent="0.35">
      <c r="A7" s="322"/>
      <c r="B7" s="322"/>
      <c r="C7" s="324" t="s">
        <v>24</v>
      </c>
      <c r="D7" s="326"/>
      <c r="E7" s="321" t="s">
        <v>143</v>
      </c>
      <c r="F7" s="324" t="s">
        <v>39</v>
      </c>
      <c r="G7" s="326"/>
      <c r="H7" s="318" t="s">
        <v>44</v>
      </c>
      <c r="I7" s="327"/>
      <c r="J7" s="327"/>
      <c r="K7" s="319"/>
      <c r="L7" s="321" t="s">
        <v>49</v>
      </c>
      <c r="M7" s="322"/>
    </row>
    <row r="8" spans="1:13" customFormat="1" x14ac:dyDescent="0.3">
      <c r="A8" s="322"/>
      <c r="B8" s="322"/>
      <c r="C8" s="321" t="s">
        <v>229</v>
      </c>
      <c r="D8" s="321" t="s">
        <v>230</v>
      </c>
      <c r="E8" s="322"/>
      <c r="F8" s="321" t="s">
        <v>146</v>
      </c>
      <c r="G8" s="321" t="s">
        <v>147</v>
      </c>
      <c r="H8" s="318" t="s">
        <v>148</v>
      </c>
      <c r="I8" s="319"/>
      <c r="J8" s="318" t="s">
        <v>149</v>
      </c>
      <c r="K8" s="319"/>
      <c r="L8" s="322"/>
      <c r="M8" s="322"/>
    </row>
    <row r="9" spans="1:13" customFormat="1" ht="26.8" customHeight="1" x14ac:dyDescent="0.3">
      <c r="A9" s="323"/>
      <c r="B9" s="323"/>
      <c r="C9" s="323"/>
      <c r="D9" s="323"/>
      <c r="E9" s="323"/>
      <c r="F9" s="323"/>
      <c r="G9" s="323"/>
      <c r="H9" s="74" t="s">
        <v>231</v>
      </c>
      <c r="I9" s="74" t="s">
        <v>151</v>
      </c>
      <c r="J9" s="74" t="s">
        <v>231</v>
      </c>
      <c r="K9" s="74" t="s">
        <v>151</v>
      </c>
      <c r="L9" s="323"/>
      <c r="M9" s="323"/>
    </row>
    <row r="10" spans="1:13" customFormat="1" ht="15" customHeight="1" x14ac:dyDescent="0.3">
      <c r="A10" s="76">
        <v>1</v>
      </c>
      <c r="B10" s="75">
        <v>2</v>
      </c>
      <c r="C10" s="75">
        <v>3</v>
      </c>
      <c r="D10" s="75">
        <v>4</v>
      </c>
      <c r="E10" s="75">
        <v>5</v>
      </c>
      <c r="F10" s="75">
        <v>6</v>
      </c>
      <c r="G10" s="75">
        <v>7</v>
      </c>
      <c r="H10" s="75">
        <v>8</v>
      </c>
      <c r="I10" s="75">
        <v>9</v>
      </c>
      <c r="J10" s="75">
        <v>10</v>
      </c>
      <c r="K10" s="75">
        <v>11</v>
      </c>
      <c r="L10" s="75">
        <v>12</v>
      </c>
      <c r="M10" s="75">
        <v>13</v>
      </c>
    </row>
    <row r="11" spans="1:13" customFormat="1" ht="15" customHeight="1" x14ac:dyDescent="0.3">
      <c r="A11" s="77" t="s">
        <v>152</v>
      </c>
      <c r="B11" s="78" t="s">
        <v>153</v>
      </c>
      <c r="C11" s="240"/>
      <c r="D11" s="240"/>
      <c r="E11" s="240"/>
      <c r="F11" s="240"/>
      <c r="G11" s="240"/>
      <c r="H11" s="240"/>
      <c r="I11" s="240"/>
      <c r="J11" s="240"/>
      <c r="K11" s="240"/>
      <c r="L11" s="240"/>
      <c r="M11" s="80">
        <f t="shared" ref="M11:M36" si="0">SUM(C11:L11)</f>
        <v>0</v>
      </c>
    </row>
    <row r="12" spans="1:13" customFormat="1" ht="15" customHeight="1" x14ac:dyDescent="0.3">
      <c r="A12" s="77" t="s">
        <v>232</v>
      </c>
      <c r="B12" s="78" t="s">
        <v>155</v>
      </c>
      <c r="C12" s="240"/>
      <c r="D12" s="240"/>
      <c r="E12" s="240">
        <v>0</v>
      </c>
      <c r="F12" s="240"/>
      <c r="G12" s="240">
        <v>0</v>
      </c>
      <c r="H12" s="241" t="s">
        <v>156</v>
      </c>
      <c r="I12" s="241" t="s">
        <v>156</v>
      </c>
      <c r="J12" s="241" t="s">
        <v>156</v>
      </c>
      <c r="K12" s="241" t="s">
        <v>156</v>
      </c>
      <c r="L12" s="240"/>
      <c r="M12" s="80">
        <f t="shared" si="0"/>
        <v>0</v>
      </c>
    </row>
    <row r="13" spans="1:13" customFormat="1" ht="15" customHeight="1" x14ac:dyDescent="0.3">
      <c r="A13" s="77" t="s">
        <v>157</v>
      </c>
      <c r="B13" s="78" t="s">
        <v>158</v>
      </c>
      <c r="C13" s="241" t="s">
        <v>156</v>
      </c>
      <c r="D13" s="241" t="s">
        <v>156</v>
      </c>
      <c r="E13" s="241" t="s">
        <v>156</v>
      </c>
      <c r="F13" s="240">
        <v>0</v>
      </c>
      <c r="G13" s="240"/>
      <c r="H13" s="240"/>
      <c r="I13" s="241" t="s">
        <v>156</v>
      </c>
      <c r="J13" s="240"/>
      <c r="K13" s="241" t="s">
        <v>156</v>
      </c>
      <c r="L13" s="240"/>
      <c r="M13" s="80">
        <f t="shared" si="0"/>
        <v>0</v>
      </c>
    </row>
    <row r="14" spans="1:13" customFormat="1" ht="15" customHeight="1" x14ac:dyDescent="0.3">
      <c r="A14" s="77" t="s">
        <v>233</v>
      </c>
      <c r="B14" s="78" t="s">
        <v>160</v>
      </c>
      <c r="C14" s="241" t="s">
        <v>156</v>
      </c>
      <c r="D14" s="241" t="s">
        <v>156</v>
      </c>
      <c r="E14" s="241" t="s">
        <v>156</v>
      </c>
      <c r="F14" s="240">
        <v>0</v>
      </c>
      <c r="G14" s="240"/>
      <c r="H14" s="240"/>
      <c r="I14" s="241" t="s">
        <v>156</v>
      </c>
      <c r="J14" s="240"/>
      <c r="K14" s="241" t="s">
        <v>156</v>
      </c>
      <c r="L14" s="240"/>
      <c r="M14" s="80">
        <f t="shared" si="0"/>
        <v>0</v>
      </c>
    </row>
    <row r="15" spans="1:13" customFormat="1" ht="15" customHeight="1" x14ac:dyDescent="0.3">
      <c r="A15" s="77" t="s">
        <v>161</v>
      </c>
      <c r="B15" s="78" t="s">
        <v>162</v>
      </c>
      <c r="C15" s="241" t="s">
        <v>156</v>
      </c>
      <c r="D15" s="241" t="s">
        <v>156</v>
      </c>
      <c r="E15" s="241" t="s">
        <v>156</v>
      </c>
      <c r="F15" s="240">
        <v>0</v>
      </c>
      <c r="G15" s="240"/>
      <c r="H15" s="240"/>
      <c r="I15" s="241" t="s">
        <v>156</v>
      </c>
      <c r="J15" s="240"/>
      <c r="K15" s="241" t="s">
        <v>156</v>
      </c>
      <c r="L15" s="240"/>
      <c r="M15" s="80">
        <f t="shared" si="0"/>
        <v>0</v>
      </c>
    </row>
    <row r="16" spans="1:13" customFormat="1" ht="15" customHeight="1" x14ac:dyDescent="0.3">
      <c r="A16" s="77" t="s">
        <v>163</v>
      </c>
      <c r="B16" s="78" t="s">
        <v>164</v>
      </c>
      <c r="C16" s="241" t="s">
        <v>156</v>
      </c>
      <c r="D16" s="241" t="s">
        <v>156</v>
      </c>
      <c r="E16" s="241" t="s">
        <v>156</v>
      </c>
      <c r="F16" s="240">
        <v>0</v>
      </c>
      <c r="G16" s="240"/>
      <c r="H16" s="240"/>
      <c r="I16" s="241" t="s">
        <v>156</v>
      </c>
      <c r="J16" s="240"/>
      <c r="K16" s="241" t="s">
        <v>156</v>
      </c>
      <c r="L16" s="240"/>
      <c r="M16" s="80">
        <f t="shared" si="0"/>
        <v>0</v>
      </c>
    </row>
    <row r="17" spans="1:13" customFormat="1" ht="15" customHeight="1" x14ac:dyDescent="0.3">
      <c r="A17" s="77" t="s">
        <v>165</v>
      </c>
      <c r="B17" s="78" t="s">
        <v>166</v>
      </c>
      <c r="C17" s="240"/>
      <c r="D17" s="240"/>
      <c r="E17" s="240"/>
      <c r="F17" s="240"/>
      <c r="G17" s="240"/>
      <c r="H17" s="240"/>
      <c r="I17" s="240"/>
      <c r="J17" s="240"/>
      <c r="K17" s="240"/>
      <c r="L17" s="242"/>
      <c r="M17" s="80">
        <f t="shared" si="0"/>
        <v>0</v>
      </c>
    </row>
    <row r="18" spans="1:13" customFormat="1" ht="15" customHeight="1" x14ac:dyDescent="0.3">
      <c r="A18" s="77" t="s">
        <v>167</v>
      </c>
      <c r="B18" s="78" t="s">
        <v>168</v>
      </c>
      <c r="C18" s="240"/>
      <c r="D18" s="240"/>
      <c r="E18" s="240"/>
      <c r="F18" s="240"/>
      <c r="G18" s="240"/>
      <c r="H18" s="240"/>
      <c r="I18" s="240"/>
      <c r="J18" s="240"/>
      <c r="K18" s="240"/>
      <c r="L18" s="242"/>
      <c r="M18" s="80">
        <f t="shared" si="0"/>
        <v>0</v>
      </c>
    </row>
    <row r="19" spans="1:13" customFormat="1" ht="15" customHeight="1" x14ac:dyDescent="0.3">
      <c r="A19" s="77" t="s">
        <v>169</v>
      </c>
      <c r="B19" s="78" t="s">
        <v>170</v>
      </c>
      <c r="C19" s="240"/>
      <c r="D19" s="240"/>
      <c r="E19" s="240"/>
      <c r="F19" s="240"/>
      <c r="G19" s="240"/>
      <c r="H19" s="240"/>
      <c r="I19" s="240"/>
      <c r="J19" s="240"/>
      <c r="K19" s="240"/>
      <c r="L19" s="240"/>
      <c r="M19" s="80">
        <f t="shared" si="0"/>
        <v>0</v>
      </c>
    </row>
    <row r="20" spans="1:13" customFormat="1" ht="15" customHeight="1" x14ac:dyDescent="0.3">
      <c r="A20" s="77" t="s">
        <v>171</v>
      </c>
      <c r="B20" s="78" t="s">
        <v>172</v>
      </c>
      <c r="C20" s="240"/>
      <c r="D20" s="240"/>
      <c r="E20" s="240"/>
      <c r="F20" s="240"/>
      <c r="G20" s="240"/>
      <c r="H20" s="240"/>
      <c r="I20" s="240"/>
      <c r="J20" s="240"/>
      <c r="K20" s="240"/>
      <c r="L20" s="240"/>
      <c r="M20" s="80">
        <f t="shared" si="0"/>
        <v>0</v>
      </c>
    </row>
    <row r="21" spans="1:13" customFormat="1" ht="15" customHeight="1" x14ac:dyDescent="0.3">
      <c r="A21" s="77" t="s">
        <v>173</v>
      </c>
      <c r="B21" s="78" t="s">
        <v>174</v>
      </c>
      <c r="C21" s="240"/>
      <c r="D21" s="240"/>
      <c r="E21" s="240"/>
      <c r="F21" s="240"/>
      <c r="G21" s="240"/>
      <c r="H21" s="240"/>
      <c r="I21" s="240"/>
      <c r="J21" s="240"/>
      <c r="K21" s="240"/>
      <c r="L21" s="240"/>
      <c r="M21" s="80">
        <f t="shared" si="0"/>
        <v>0</v>
      </c>
    </row>
    <row r="22" spans="1:13" customFormat="1" ht="15" customHeight="1" x14ac:dyDescent="0.3">
      <c r="A22" s="77" t="s">
        <v>175</v>
      </c>
      <c r="B22" s="78" t="s">
        <v>176</v>
      </c>
      <c r="C22" s="240"/>
      <c r="D22" s="240"/>
      <c r="E22" s="241" t="s">
        <v>156</v>
      </c>
      <c r="F22" s="240"/>
      <c r="G22" s="240"/>
      <c r="H22" s="240" t="s">
        <v>369</v>
      </c>
      <c r="I22" s="240" t="s">
        <v>369</v>
      </c>
      <c r="J22" s="240" t="s">
        <v>369</v>
      </c>
      <c r="K22" s="240" t="s">
        <v>369</v>
      </c>
      <c r="L22" s="240"/>
      <c r="M22" s="80">
        <f t="shared" si="0"/>
        <v>0</v>
      </c>
    </row>
    <row r="23" spans="1:13" customFormat="1" ht="15" customHeight="1" x14ac:dyDescent="0.3">
      <c r="A23" s="77" t="s">
        <v>177</v>
      </c>
      <c r="B23" s="78" t="s">
        <v>178</v>
      </c>
      <c r="C23" s="240" t="s">
        <v>369</v>
      </c>
      <c r="D23" s="240"/>
      <c r="E23" s="241" t="s">
        <v>156</v>
      </c>
      <c r="F23" s="240"/>
      <c r="G23" s="240"/>
      <c r="H23" s="240" t="s">
        <v>369</v>
      </c>
      <c r="I23" s="240" t="s">
        <v>369</v>
      </c>
      <c r="J23" s="240" t="s">
        <v>369</v>
      </c>
      <c r="K23" s="240" t="s">
        <v>369</v>
      </c>
      <c r="L23" s="240"/>
      <c r="M23" s="80">
        <f t="shared" si="0"/>
        <v>0</v>
      </c>
    </row>
    <row r="24" spans="1:13" customFormat="1" ht="15" customHeight="1" x14ac:dyDescent="0.3">
      <c r="A24" s="77" t="s">
        <v>179</v>
      </c>
      <c r="B24" s="78" t="s">
        <v>180</v>
      </c>
      <c r="C24" s="240" t="s">
        <v>369</v>
      </c>
      <c r="D24" s="240"/>
      <c r="E24" s="241" t="s">
        <v>156</v>
      </c>
      <c r="F24" s="240"/>
      <c r="G24" s="240"/>
      <c r="H24" s="240" t="s">
        <v>369</v>
      </c>
      <c r="I24" s="240" t="s">
        <v>369</v>
      </c>
      <c r="J24" s="240" t="s">
        <v>369</v>
      </c>
      <c r="K24" s="240" t="s">
        <v>369</v>
      </c>
      <c r="L24" s="240"/>
      <c r="M24" s="80">
        <f t="shared" si="0"/>
        <v>0</v>
      </c>
    </row>
    <row r="25" spans="1:13" customFormat="1" ht="15" customHeight="1" x14ac:dyDescent="0.3">
      <c r="A25" s="77" t="s">
        <v>181</v>
      </c>
      <c r="B25" s="78" t="s">
        <v>182</v>
      </c>
      <c r="C25" s="240" t="s">
        <v>369</v>
      </c>
      <c r="D25" s="240"/>
      <c r="E25" s="240"/>
      <c r="F25" s="240"/>
      <c r="G25" s="240"/>
      <c r="H25" s="240" t="s">
        <v>369</v>
      </c>
      <c r="I25" s="240"/>
      <c r="J25" s="240"/>
      <c r="K25" s="240"/>
      <c r="L25" s="240"/>
      <c r="M25" s="80">
        <f t="shared" si="0"/>
        <v>0</v>
      </c>
    </row>
    <row r="26" spans="1:13" customFormat="1" ht="15" customHeight="1" x14ac:dyDescent="0.3">
      <c r="A26" s="77" t="s">
        <v>183</v>
      </c>
      <c r="B26" s="78" t="s">
        <v>184</v>
      </c>
      <c r="C26" s="241" t="s">
        <v>156</v>
      </c>
      <c r="D26" s="241" t="s">
        <v>156</v>
      </c>
      <c r="E26" s="240"/>
      <c r="F26" s="240"/>
      <c r="G26" s="240"/>
      <c r="H26" s="240" t="s">
        <v>369</v>
      </c>
      <c r="I26" s="240"/>
      <c r="J26" s="240"/>
      <c r="K26" s="240"/>
      <c r="L26" s="240"/>
      <c r="M26" s="80">
        <f t="shared" si="0"/>
        <v>0</v>
      </c>
    </row>
    <row r="27" spans="1:13" customFormat="1" ht="15" customHeight="1" x14ac:dyDescent="0.3">
      <c r="A27" s="77" t="s">
        <v>185</v>
      </c>
      <c r="B27" s="78" t="s">
        <v>186</v>
      </c>
      <c r="C27" s="241" t="s">
        <v>156</v>
      </c>
      <c r="D27" s="241" t="s">
        <v>156</v>
      </c>
      <c r="E27" s="240"/>
      <c r="F27" s="240"/>
      <c r="G27" s="240"/>
      <c r="H27" s="240" t="s">
        <v>369</v>
      </c>
      <c r="I27" s="240"/>
      <c r="J27" s="240"/>
      <c r="K27" s="240"/>
      <c r="L27" s="240"/>
      <c r="M27" s="80">
        <f t="shared" si="0"/>
        <v>0</v>
      </c>
    </row>
    <row r="28" spans="1:13" customFormat="1" ht="15" customHeight="1" x14ac:dyDescent="0.3">
      <c r="A28" s="77" t="s">
        <v>187</v>
      </c>
      <c r="B28" s="78" t="s">
        <v>188</v>
      </c>
      <c r="C28" s="240"/>
      <c r="D28" s="240"/>
      <c r="E28" s="240"/>
      <c r="F28" s="240"/>
      <c r="G28" s="240"/>
      <c r="H28" s="240"/>
      <c r="I28" s="240"/>
      <c r="J28" s="240"/>
      <c r="K28" s="240"/>
      <c r="L28" s="240"/>
      <c r="M28" s="80">
        <f t="shared" si="0"/>
        <v>0</v>
      </c>
    </row>
    <row r="29" spans="1:13" customFormat="1" ht="15" customHeight="1" x14ac:dyDescent="0.3">
      <c r="A29" s="77" t="s">
        <v>189</v>
      </c>
      <c r="B29" s="78" t="s">
        <v>190</v>
      </c>
      <c r="C29" s="82"/>
      <c r="D29" s="82"/>
      <c r="E29" s="83" t="s">
        <v>156</v>
      </c>
      <c r="F29" s="82"/>
      <c r="G29" s="82"/>
      <c r="H29" s="83" t="s">
        <v>156</v>
      </c>
      <c r="I29" s="83" t="s">
        <v>156</v>
      </c>
      <c r="J29" s="83" t="s">
        <v>156</v>
      </c>
      <c r="K29" s="83" t="s">
        <v>156</v>
      </c>
      <c r="L29" s="82"/>
      <c r="M29" s="110">
        <f t="shared" si="0"/>
        <v>0</v>
      </c>
    </row>
    <row r="30" spans="1:13" customFormat="1" ht="15" customHeight="1" x14ac:dyDescent="0.3">
      <c r="A30" s="77" t="s">
        <v>191</v>
      </c>
      <c r="B30" s="78" t="s">
        <v>192</v>
      </c>
      <c r="C30" s="79"/>
      <c r="D30" s="79"/>
      <c r="E30" s="79"/>
      <c r="F30" s="79"/>
      <c r="G30" s="79"/>
      <c r="H30" s="79" t="s">
        <v>369</v>
      </c>
      <c r="I30" s="79" t="s">
        <v>369</v>
      </c>
      <c r="J30" s="79" t="s">
        <v>369</v>
      </c>
      <c r="K30" s="79" t="s">
        <v>369</v>
      </c>
      <c r="L30" s="79"/>
      <c r="M30" s="80">
        <f t="shared" si="0"/>
        <v>0</v>
      </c>
    </row>
    <row r="31" spans="1:13" customFormat="1" ht="15" customHeight="1" x14ac:dyDescent="0.3">
      <c r="A31" s="77" t="s">
        <v>193</v>
      </c>
      <c r="B31" s="78" t="s">
        <v>194</v>
      </c>
      <c r="C31" s="79"/>
      <c r="D31" s="79"/>
      <c r="E31" s="79"/>
      <c r="F31" s="79"/>
      <c r="G31" s="79"/>
      <c r="H31" s="79" t="s">
        <v>369</v>
      </c>
      <c r="I31" s="79" t="s">
        <v>369</v>
      </c>
      <c r="J31" s="79" t="s">
        <v>369</v>
      </c>
      <c r="K31" s="79" t="s">
        <v>369</v>
      </c>
      <c r="L31" s="79"/>
      <c r="M31" s="80">
        <f t="shared" si="0"/>
        <v>0</v>
      </c>
    </row>
    <row r="32" spans="1:13" customFormat="1" ht="15" customHeight="1" x14ac:dyDescent="0.3">
      <c r="A32" s="77" t="s">
        <v>234</v>
      </c>
      <c r="B32" s="78" t="s">
        <v>196</v>
      </c>
      <c r="C32" s="79"/>
      <c r="D32" s="79"/>
      <c r="E32" s="81" t="s">
        <v>156</v>
      </c>
      <c r="F32" s="79"/>
      <c r="G32" s="81" t="s">
        <v>156</v>
      </c>
      <c r="H32" s="81" t="s">
        <v>156</v>
      </c>
      <c r="I32" s="81" t="s">
        <v>156</v>
      </c>
      <c r="J32" s="81" t="s">
        <v>156</v>
      </c>
      <c r="K32" s="81" t="s">
        <v>156</v>
      </c>
      <c r="L32" s="79"/>
      <c r="M32" s="80">
        <f t="shared" si="0"/>
        <v>0</v>
      </c>
    </row>
    <row r="33" spans="1:14" customFormat="1" ht="15" customHeight="1" x14ac:dyDescent="0.3">
      <c r="A33" s="77" t="s">
        <v>197</v>
      </c>
      <c r="B33" s="78" t="s">
        <v>198</v>
      </c>
      <c r="C33" s="81" t="s">
        <v>199</v>
      </c>
      <c r="D33" s="81" t="s">
        <v>199</v>
      </c>
      <c r="E33" s="81" t="s">
        <v>199</v>
      </c>
      <c r="F33" s="79"/>
      <c r="G33" s="79"/>
      <c r="H33" s="81" t="s">
        <v>199</v>
      </c>
      <c r="I33" s="81" t="s">
        <v>199</v>
      </c>
      <c r="J33" s="81" t="s">
        <v>199</v>
      </c>
      <c r="K33" s="81" t="s">
        <v>199</v>
      </c>
      <c r="L33" s="79"/>
      <c r="M33" s="80">
        <f t="shared" si="0"/>
        <v>0</v>
      </c>
    </row>
    <row r="34" spans="1:14" customFormat="1" ht="15" customHeight="1" x14ac:dyDescent="0.3">
      <c r="A34" s="77" t="s">
        <v>200</v>
      </c>
      <c r="B34" s="78" t="s">
        <v>201</v>
      </c>
      <c r="C34" s="81" t="s">
        <v>199</v>
      </c>
      <c r="D34" s="81" t="s">
        <v>199</v>
      </c>
      <c r="E34" s="81" t="s">
        <v>199</v>
      </c>
      <c r="F34" s="79"/>
      <c r="G34" s="79"/>
      <c r="H34" s="81" t="s">
        <v>199</v>
      </c>
      <c r="I34" s="81" t="s">
        <v>199</v>
      </c>
      <c r="J34" s="81" t="s">
        <v>199</v>
      </c>
      <c r="K34" s="81" t="s">
        <v>199</v>
      </c>
      <c r="L34" s="79"/>
      <c r="M34" s="80">
        <f t="shared" si="0"/>
        <v>0</v>
      </c>
    </row>
    <row r="35" spans="1:14" customFormat="1" ht="15" customHeight="1" x14ac:dyDescent="0.3">
      <c r="A35" s="77" t="s">
        <v>202</v>
      </c>
      <c r="B35" s="78" t="s">
        <v>203</v>
      </c>
      <c r="C35" s="81" t="s">
        <v>199</v>
      </c>
      <c r="D35" s="81" t="s">
        <v>199</v>
      </c>
      <c r="E35" s="81" t="s">
        <v>199</v>
      </c>
      <c r="F35" s="79"/>
      <c r="G35" s="79"/>
      <c r="H35" s="81" t="s">
        <v>199</v>
      </c>
      <c r="I35" s="81" t="s">
        <v>199</v>
      </c>
      <c r="J35" s="81" t="s">
        <v>199</v>
      </c>
      <c r="K35" s="81" t="s">
        <v>199</v>
      </c>
      <c r="L35" s="79"/>
      <c r="M35" s="80">
        <f t="shared" si="0"/>
        <v>0</v>
      </c>
    </row>
    <row r="36" spans="1:14" customFormat="1" ht="15" customHeight="1" x14ac:dyDescent="0.3">
      <c r="A36" s="77" t="s">
        <v>49</v>
      </c>
      <c r="B36" s="78" t="s">
        <v>204</v>
      </c>
      <c r="C36" s="82"/>
      <c r="D36" s="82"/>
      <c r="E36" s="82"/>
      <c r="F36" s="82"/>
      <c r="G36" s="82"/>
      <c r="H36" s="82"/>
      <c r="I36" s="82"/>
      <c r="J36" s="82"/>
      <c r="K36" s="82"/>
      <c r="L36" s="82"/>
      <c r="M36" s="80">
        <f t="shared" si="0"/>
        <v>0</v>
      </c>
    </row>
    <row r="37" spans="1:14" customFormat="1" ht="15" customHeight="1" x14ac:dyDescent="0.3">
      <c r="A37" s="77" t="s">
        <v>205</v>
      </c>
      <c r="B37" s="78" t="s">
        <v>206</v>
      </c>
      <c r="C37" s="80">
        <f>SUM(C11,C17:C25,C28:C31,C36)</f>
        <v>0</v>
      </c>
      <c r="D37" s="80">
        <f>SUM(D11,D17:D25,D28:D31,D36)</f>
        <v>0</v>
      </c>
      <c r="E37" s="80">
        <f>SUM(E11,E17:E21,E25:E28,E30:E31,E36)</f>
        <v>0</v>
      </c>
      <c r="F37" s="80">
        <f t="shared" ref="F37:G37" si="1">SUM(F11,F13,F15:F31,F33:F36)</f>
        <v>0</v>
      </c>
      <c r="G37" s="80">
        <f t="shared" si="1"/>
        <v>0</v>
      </c>
      <c r="H37" s="80">
        <f>SUM(H11,H13,H15:H28,H30:H31,H36)</f>
        <v>0</v>
      </c>
      <c r="I37" s="80">
        <f>SUM(I11,I17:I28,I30:I31,I36)</f>
        <v>0</v>
      </c>
      <c r="J37" s="80">
        <f>SUM(J11,J13:J28,J30:J31,J36)</f>
        <v>0</v>
      </c>
      <c r="K37" s="80">
        <f>SUM(K11,K17:K28,K30:K31,K36)</f>
        <v>0</v>
      </c>
      <c r="L37" s="80">
        <f>SUM(L11,L13,L15:L31,,L33:L36)</f>
        <v>0</v>
      </c>
      <c r="M37" s="80">
        <f>SUM(M11,M13,M15:M31,,M33:M36)</f>
        <v>0</v>
      </c>
    </row>
    <row r="38" spans="1:14" customFormat="1" ht="15" customHeight="1" x14ac:dyDescent="0.3">
      <c r="A38" s="77" t="s">
        <v>207</v>
      </c>
      <c r="B38" s="78" t="s">
        <v>208</v>
      </c>
      <c r="C38" s="81" t="str">
        <f>IFERROR(('2100'!C37/'2200'!C37)*1000,"")</f>
        <v/>
      </c>
      <c r="D38" s="81" t="str">
        <f>IFERROR(('2100'!D37/'2200'!D37)*1000,"")</f>
        <v/>
      </c>
      <c r="E38" s="81" t="str">
        <f>IFERROR(('2100'!E37/'2200'!E37)*1000,"")</f>
        <v/>
      </c>
      <c r="F38" s="81" t="str">
        <f>IFERROR(('2100'!F37/'2200'!F37)*1000,"")</f>
        <v/>
      </c>
      <c r="G38" s="81" t="str">
        <f>IFERROR(('2100'!G37/'2200'!G37)*1000,"")</f>
        <v/>
      </c>
      <c r="H38" s="81" t="str">
        <f>IFERROR(('2100'!H37/'2200'!H37)*1000,"")</f>
        <v/>
      </c>
      <c r="I38" s="81" t="str">
        <f>IFERROR(('2100'!I37/'2200'!I37)*1000,"")</f>
        <v/>
      </c>
      <c r="J38" s="81" t="str">
        <f>IFERROR(('2100'!J37/'2200'!J37)*1000,"")</f>
        <v/>
      </c>
      <c r="K38" s="81" t="str">
        <f>IFERROR(('2100'!K37/'2200'!K37)*1000,"")</f>
        <v/>
      </c>
      <c r="L38" s="81" t="str">
        <f>IFERROR(('2100'!L37/'2200'!L37)*1000,"")</f>
        <v/>
      </c>
      <c r="M38" s="80" t="str">
        <f>IFERROR(('2100'!M37/'2200'!M37)*1000,"")</f>
        <v/>
      </c>
    </row>
    <row r="39" spans="1:14" s="111" customFormat="1" ht="12.45" x14ac:dyDescent="0.3"/>
    <row r="40" spans="1:14" s="111" customFormat="1" ht="13" customHeight="1" x14ac:dyDescent="0.3"/>
    <row r="41" spans="1:14" s="111" customFormat="1" ht="12.45" x14ac:dyDescent="0.3"/>
    <row r="42" spans="1:14" s="111" customFormat="1" x14ac:dyDescent="0.35">
      <c r="A42" s="112" t="s">
        <v>235</v>
      </c>
      <c r="B42" s="113"/>
      <c r="C42" s="113"/>
      <c r="D42" s="113"/>
      <c r="E42" s="113"/>
      <c r="F42" s="113"/>
      <c r="G42" s="113"/>
      <c r="H42" s="113"/>
      <c r="I42" s="113"/>
      <c r="J42" s="113"/>
      <c r="K42" s="113"/>
      <c r="L42" s="113"/>
      <c r="M42" s="113"/>
      <c r="N42" s="113"/>
    </row>
    <row r="43" spans="1:14" s="111" customFormat="1" x14ac:dyDescent="0.35">
      <c r="A43" s="112" t="s">
        <v>236</v>
      </c>
      <c r="B43" s="113"/>
      <c r="C43" s="113"/>
      <c r="D43" s="113"/>
      <c r="E43" s="113"/>
      <c r="F43" s="113"/>
      <c r="G43" s="113"/>
      <c r="H43" s="113"/>
      <c r="I43" s="113"/>
      <c r="J43" s="113"/>
      <c r="K43" s="113"/>
      <c r="L43" s="113"/>
      <c r="M43" s="113"/>
      <c r="N43" s="113"/>
    </row>
    <row r="44" spans="1:14" s="111" customFormat="1" x14ac:dyDescent="0.35">
      <c r="A44" s="112" t="s">
        <v>237</v>
      </c>
      <c r="B44" s="113"/>
      <c r="C44" s="113"/>
      <c r="D44" s="113"/>
      <c r="E44" s="113"/>
      <c r="F44" s="113"/>
      <c r="G44" s="113"/>
      <c r="H44" s="113"/>
      <c r="I44" s="113"/>
      <c r="J44" s="113"/>
      <c r="K44" s="113"/>
      <c r="L44" s="113"/>
      <c r="M44" s="113"/>
      <c r="N44" s="113"/>
    </row>
    <row r="45" spans="1:14" s="111" customFormat="1" x14ac:dyDescent="0.35">
      <c r="A45" s="112" t="s">
        <v>238</v>
      </c>
      <c r="B45" s="113"/>
      <c r="C45" s="113"/>
      <c r="D45" s="113"/>
      <c r="E45" s="113"/>
      <c r="F45" s="113"/>
      <c r="G45" s="113"/>
      <c r="H45" s="113"/>
      <c r="I45" s="113"/>
      <c r="J45" s="113"/>
      <c r="K45" s="113"/>
      <c r="L45" s="113"/>
      <c r="M45" s="113"/>
      <c r="N45" s="113"/>
    </row>
    <row r="46" spans="1:14" s="111" customFormat="1" ht="24.65" customHeight="1" x14ac:dyDescent="0.35">
      <c r="A46" s="114" t="s">
        <v>239</v>
      </c>
      <c r="B46" s="337"/>
      <c r="C46" s="337"/>
      <c r="D46" s="337"/>
      <c r="E46" s="337"/>
      <c r="F46" s="115"/>
      <c r="G46" s="337"/>
      <c r="H46" s="337"/>
      <c r="I46" s="337"/>
      <c r="J46" s="337"/>
      <c r="K46" s="113"/>
      <c r="L46" s="339"/>
      <c r="M46" s="339"/>
      <c r="N46" s="113"/>
    </row>
    <row r="47" spans="1:14" s="117" customFormat="1" ht="14.25" customHeight="1" x14ac:dyDescent="0.3">
      <c r="A47" s="118"/>
      <c r="B47" s="340" t="s">
        <v>240</v>
      </c>
      <c r="C47" s="340"/>
      <c r="D47" s="340"/>
      <c r="E47" s="340"/>
      <c r="F47" s="118"/>
      <c r="G47" s="340" t="s">
        <v>241</v>
      </c>
      <c r="H47" s="340"/>
      <c r="I47" s="340"/>
      <c r="J47" s="340"/>
      <c r="K47" s="118"/>
      <c r="L47" s="340" t="s">
        <v>242</v>
      </c>
      <c r="M47" s="340"/>
      <c r="N47" s="118"/>
    </row>
    <row r="48" spans="1:14" s="119" customFormat="1" ht="10.3" customHeight="1" x14ac:dyDescent="0.35">
      <c r="A48" s="113"/>
      <c r="B48" s="113"/>
      <c r="C48" s="120"/>
      <c r="D48" s="113"/>
      <c r="E48" s="113"/>
      <c r="F48" s="113"/>
      <c r="G48" s="113"/>
      <c r="H48" s="113"/>
      <c r="I48" s="113"/>
      <c r="J48" s="113"/>
      <c r="K48" s="113"/>
      <c r="L48" s="113"/>
      <c r="M48" s="113"/>
    </row>
    <row r="49" spans="1:13" s="119" customFormat="1" x14ac:dyDescent="0.35">
      <c r="A49" s="113"/>
      <c r="B49" s="337"/>
      <c r="C49" s="337"/>
      <c r="D49" s="337"/>
      <c r="E49" s="337"/>
      <c r="F49" s="113"/>
      <c r="G49" s="121" t="s">
        <v>243</v>
      </c>
      <c r="H49" s="341"/>
      <c r="I49" s="341"/>
      <c r="J49" s="341"/>
      <c r="L49" s="342" t="s">
        <v>244</v>
      </c>
      <c r="M49" s="342"/>
    </row>
    <row r="50" spans="1:13" s="122" customFormat="1" ht="11.6" x14ac:dyDescent="0.3">
      <c r="A50" s="118"/>
      <c r="B50" s="118"/>
      <c r="C50" s="118" t="s">
        <v>245</v>
      </c>
      <c r="D50" s="118"/>
      <c r="E50" s="118"/>
      <c r="F50" s="118"/>
      <c r="G50" s="118"/>
      <c r="H50" s="118"/>
      <c r="I50" s="118"/>
      <c r="J50" s="118"/>
      <c r="L50" s="123"/>
      <c r="M50" s="124" t="s">
        <v>246</v>
      </c>
    </row>
    <row r="51" spans="1:13" s="119" customFormat="1" x14ac:dyDescent="0.35">
      <c r="A51" s="113"/>
      <c r="B51" s="113"/>
      <c r="C51" s="113"/>
      <c r="D51" s="113"/>
      <c r="E51" s="113"/>
      <c r="F51" s="113"/>
      <c r="G51" s="113"/>
      <c r="H51" s="113"/>
      <c r="I51" s="113"/>
      <c r="J51" s="113"/>
      <c r="K51" s="113"/>
      <c r="L51" s="113"/>
      <c r="M51" s="113"/>
    </row>
    <row r="52" spans="1:13" x14ac:dyDescent="0.35">
      <c r="D52" s="125"/>
      <c r="E52" s="125"/>
      <c r="F52" s="125"/>
      <c r="G52" s="125"/>
      <c r="H52" s="125"/>
      <c r="I52" s="125"/>
    </row>
    <row r="53" spans="1:13" x14ac:dyDescent="0.35">
      <c r="D53" s="125"/>
      <c r="E53" s="125"/>
      <c r="F53" s="125"/>
      <c r="G53" s="125"/>
      <c r="H53" s="125"/>
      <c r="I53" s="125"/>
    </row>
  </sheetData>
  <sheetProtection password="8914" sheet="1" objects="1" scenarios="1"/>
  <mergeCells count="27">
    <mergeCell ref="B47:E47"/>
    <mergeCell ref="G47:J47"/>
    <mergeCell ref="L47:M47"/>
    <mergeCell ref="H49:J49"/>
    <mergeCell ref="B49:E49"/>
    <mergeCell ref="L49:M49"/>
    <mergeCell ref="G8:G9"/>
    <mergeCell ref="H8:I8"/>
    <mergeCell ref="J8:K8"/>
    <mergeCell ref="L46:M46"/>
    <mergeCell ref="G46:J46"/>
    <mergeCell ref="B46:E46"/>
    <mergeCell ref="A1:M1"/>
    <mergeCell ref="A2:M2"/>
    <mergeCell ref="A4:M4"/>
    <mergeCell ref="A6:A9"/>
    <mergeCell ref="B6:B9"/>
    <mergeCell ref="C6:L6"/>
    <mergeCell ref="M6:M9"/>
    <mergeCell ref="C7:D7"/>
    <mergeCell ref="E7:E9"/>
    <mergeCell ref="F7:G7"/>
    <mergeCell ref="H7:K7"/>
    <mergeCell ref="L7:L9"/>
    <mergeCell ref="C8:C9"/>
    <mergeCell ref="D8:D9"/>
    <mergeCell ref="F8:F9"/>
  </mergeCells>
  <conditionalFormatting sqref="C11:L36">
    <cfRule type="expression" dxfId="47" priority="1" stopIfTrue="1">
      <formula>AND((SUM(КолвоПроцедур,КоллективныеДозы)-MAX(КолвоПроцедур,КоллективныеДозы))=0,КоллективныеДозы&lt;&gt;КолвоПроцедур)</formula>
    </cfRule>
  </conditionalFormatting>
  <dataValidations count="2">
    <dataValidation type="decimal" allowBlank="1" showInputMessage="1" showErrorMessage="1" sqref="C37:L37">
      <formula1>0</formula1>
      <formula2>10000</formula2>
    </dataValidation>
    <dataValidation type="decimal" allowBlank="1" showInputMessage="1" showErrorMessage="1" sqref="C11:L36">
      <formula1>0</formula1>
      <formula2>1000000</formula2>
    </dataValidation>
  </dataValidations>
  <pageMargins left="0.25" right="0.25" top="0.75" bottom="0.75" header="0.3" footer="0.3"/>
  <pageSetup paperSize="9" scale="64" firstPageNumber="2147483648" fitToWidth="0" orientation="landscape" r:id="rId1"/>
  <headerFooter differentFirst="1" alignWithMargins="0">
    <oddFooter>Страница  &amp;P из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4:L40"/>
  <sheetViews>
    <sheetView showGridLines="0" zoomScaleNormal="100" workbookViewId="0">
      <pane xSplit="2" ySplit="10" topLeftCell="C11" activePane="bottomRight" state="frozen"/>
      <selection activeCell="A4" sqref="A4:K29"/>
      <selection pane="topRight" activeCell="A4" sqref="A4:K29"/>
      <selection pane="bottomLeft" activeCell="A4" sqref="A4:K29"/>
      <selection pane="bottomRight" activeCell="C11" sqref="C11"/>
    </sheetView>
  </sheetViews>
  <sheetFormatPr defaultRowHeight="12.45" x14ac:dyDescent="0.3"/>
  <cols>
    <col min="1" max="1" width="47.84375" customWidth="1"/>
    <col min="2" max="2" width="5.4609375" customWidth="1"/>
    <col min="3" max="10" width="10.69140625" customWidth="1"/>
    <col min="11" max="11" width="16.07421875" customWidth="1"/>
    <col min="12" max="12" width="3.15234375" customWidth="1"/>
  </cols>
  <sheetData>
    <row r="4" spans="1:12" ht="16.75" customHeight="1" x14ac:dyDescent="0.3">
      <c r="A4" s="343" t="s">
        <v>370</v>
      </c>
      <c r="B4" s="343"/>
      <c r="C4" s="343"/>
      <c r="D4" s="343"/>
      <c r="E4" s="343"/>
      <c r="F4" s="343"/>
      <c r="G4" s="343"/>
      <c r="H4" s="343"/>
      <c r="I4" s="343"/>
      <c r="J4" s="343"/>
      <c r="K4" s="343"/>
    </row>
    <row r="5" spans="1:12" ht="16.75" customHeight="1" x14ac:dyDescent="0.35">
      <c r="A5" s="205"/>
      <c r="K5" s="206" t="s">
        <v>371</v>
      </c>
    </row>
    <row r="6" spans="1:12" ht="12.9" x14ac:dyDescent="0.3">
      <c r="A6" s="207" t="s">
        <v>372</v>
      </c>
    </row>
    <row r="7" spans="1:12" s="208" customFormat="1" ht="18" customHeight="1" x14ac:dyDescent="0.35">
      <c r="A7" s="344"/>
      <c r="B7" s="344" t="s">
        <v>140</v>
      </c>
      <c r="C7" s="345" t="s">
        <v>254</v>
      </c>
      <c r="D7" s="345"/>
      <c r="E7" s="345"/>
      <c r="F7" s="345"/>
      <c r="G7" s="345"/>
      <c r="H7" s="345"/>
      <c r="I7" s="345"/>
      <c r="J7" s="345"/>
      <c r="K7" s="344" t="s">
        <v>373</v>
      </c>
      <c r="L7"/>
    </row>
    <row r="8" spans="1:12" s="208" customFormat="1" ht="27" customHeight="1" x14ac:dyDescent="0.35">
      <c r="A8" s="344"/>
      <c r="B8" s="344"/>
      <c r="C8" s="344" t="s">
        <v>255</v>
      </c>
      <c r="D8" s="344"/>
      <c r="E8" s="344" t="s">
        <v>256</v>
      </c>
      <c r="F8" s="344"/>
      <c r="G8" s="344" t="s">
        <v>257</v>
      </c>
      <c r="H8" s="344" t="s">
        <v>258</v>
      </c>
      <c r="I8" s="346" t="s">
        <v>380</v>
      </c>
      <c r="J8" s="344" t="s">
        <v>374</v>
      </c>
      <c r="K8" s="344"/>
      <c r="L8"/>
    </row>
    <row r="9" spans="1:12" s="208" customFormat="1" ht="26.15" customHeight="1" x14ac:dyDescent="0.35">
      <c r="A9" s="344"/>
      <c r="B9" s="344"/>
      <c r="C9" s="250" t="s">
        <v>381</v>
      </c>
      <c r="D9" s="209" t="s">
        <v>262</v>
      </c>
      <c r="E9" s="250" t="s">
        <v>381</v>
      </c>
      <c r="F9" s="209" t="s">
        <v>262</v>
      </c>
      <c r="G9" s="344"/>
      <c r="H9" s="344"/>
      <c r="I9" s="344"/>
      <c r="J9" s="344"/>
      <c r="K9" s="344"/>
      <c r="L9"/>
    </row>
    <row r="10" spans="1:12" s="208" customFormat="1" ht="13.3" customHeight="1" x14ac:dyDescent="0.35">
      <c r="A10" s="210">
        <v>1</v>
      </c>
      <c r="B10" s="210">
        <v>2</v>
      </c>
      <c r="C10" s="255">
        <v>3</v>
      </c>
      <c r="D10" s="255">
        <v>4</v>
      </c>
      <c r="E10" s="255">
        <v>5</v>
      </c>
      <c r="F10" s="255">
        <v>6</v>
      </c>
      <c r="G10" s="255">
        <v>7</v>
      </c>
      <c r="H10" s="255">
        <v>8</v>
      </c>
      <c r="I10" s="255">
        <v>9</v>
      </c>
      <c r="J10" s="255">
        <v>10</v>
      </c>
      <c r="K10" s="255">
        <v>11</v>
      </c>
      <c r="L10"/>
    </row>
    <row r="11" spans="1:12" ht="13.3" customHeight="1" x14ac:dyDescent="0.35">
      <c r="A11" s="211" t="s">
        <v>283</v>
      </c>
      <c r="B11" s="255">
        <v>1</v>
      </c>
      <c r="C11" s="252"/>
      <c r="D11" s="212">
        <f>D12</f>
        <v>0</v>
      </c>
      <c r="E11" s="212">
        <f>IFERROR(('2100'!C11)+('2300'!C11),"")</f>
        <v>0</v>
      </c>
      <c r="F11" s="212">
        <f>IFERROR(('2100'!D11-'2100'!D12)+('2300'!D11-'2300'!D12),"")</f>
        <v>0</v>
      </c>
      <c r="G11" s="213">
        <f>IFERROR('2100'!E11+'2300'!E11,"")</f>
        <v>0</v>
      </c>
      <c r="H11" s="212">
        <f>IFERROR(SUM('2100'!F11:G11)+SUM('2300'!F11:G11)+SUM('2100'!F13:G13)+SUM('2300'!F13:G13)+SUM('2100'!F15:G15)+SUM('2300'!F15:G15),"")</f>
        <v>0</v>
      </c>
      <c r="I11" s="212">
        <f>IFERROR(SUM('2100'!H11:K11)+SUM('2300'!H11:K11)+'2100'!H13+'2100'!J13+'2300'!H13+'2300'!J13+'2100'!H15+'2100'!J15+'2300'!H15+'2300'!J15,"")</f>
        <v>0</v>
      </c>
      <c r="J11" s="214">
        <f>IFERROR('2100'!L11+'2300'!L11+'2100'!L13+'2300'!L13+'2100'!L15+'2300'!L15,"")</f>
        <v>0</v>
      </c>
      <c r="K11" s="213">
        <f>SUM(C11:J11)</f>
        <v>0</v>
      </c>
    </row>
    <row r="12" spans="1:12" ht="15" customHeight="1" x14ac:dyDescent="0.35">
      <c r="A12" s="215" t="s">
        <v>375</v>
      </c>
      <c r="B12" s="255">
        <v>2</v>
      </c>
      <c r="C12" s="252"/>
      <c r="D12" s="212">
        <f>IFERROR('2100'!D12+'2300'!D12,"")</f>
        <v>0</v>
      </c>
      <c r="E12" s="212">
        <f>IFERROR('2100'!C12+'2300'!C12,"")</f>
        <v>0</v>
      </c>
      <c r="F12" s="212"/>
      <c r="G12" s="216" t="s">
        <v>156</v>
      </c>
      <c r="H12" s="217" t="s">
        <v>156</v>
      </c>
      <c r="I12" s="217" t="s">
        <v>156</v>
      </c>
      <c r="J12" s="218" t="s">
        <v>156</v>
      </c>
      <c r="K12" s="213">
        <f>SUM(C12:J12)</f>
        <v>0</v>
      </c>
    </row>
    <row r="13" spans="1:12" ht="15" customHeight="1" x14ac:dyDescent="0.35">
      <c r="A13" s="211" t="s">
        <v>286</v>
      </c>
      <c r="B13" s="255">
        <v>3</v>
      </c>
      <c r="C13" s="252"/>
      <c r="D13" s="252"/>
      <c r="E13" s="212">
        <f>IFERROR(SUM('2100'!C17:C18)+SUM('2300'!C17:C18),"")</f>
        <v>0</v>
      </c>
      <c r="F13" s="212">
        <f>IFERROR(SUM('2100'!D17:D18)+SUM('2300'!D17:D18),"")</f>
        <v>0</v>
      </c>
      <c r="G13" s="213">
        <f>IFERROR(SUM('2100'!E17:E18)+SUM('2300'!E17:E18),"")</f>
        <v>0</v>
      </c>
      <c r="H13" s="212">
        <f>IFERROR(SUM('2100'!F17:G18)+SUM('2300'!F17:G18),"")</f>
        <v>0</v>
      </c>
      <c r="I13" s="212">
        <f>IFERROR(SUM('2100'!H17:K18)+SUM('2300'!H17:K18),"")</f>
        <v>0</v>
      </c>
      <c r="J13" s="214">
        <f>IFERROR(SUM('2100'!L17:L18)+SUM('2300'!L17:L18),"")</f>
        <v>0</v>
      </c>
      <c r="K13" s="213">
        <f>SUM(D13:J13)</f>
        <v>0</v>
      </c>
    </row>
    <row r="14" spans="1:12" ht="15" customHeight="1" x14ac:dyDescent="0.35">
      <c r="A14" s="211" t="s">
        <v>288</v>
      </c>
      <c r="B14" s="255">
        <v>4</v>
      </c>
      <c r="C14" s="252"/>
      <c r="D14" s="252"/>
      <c r="E14" s="212">
        <f>IFERROR('2100'!C19+'2300'!C19,"")</f>
        <v>0</v>
      </c>
      <c r="F14" s="212">
        <f>IFERROR('2100'!D19+'2300'!D19,"")</f>
        <v>0</v>
      </c>
      <c r="G14" s="213">
        <f>IFERROR('2100'!E19+'2300'!E19,"")</f>
        <v>0</v>
      </c>
      <c r="H14" s="212">
        <f>IFERROR(SUM('2100'!F19:G19)+SUM('2300'!F19:G19),"")</f>
        <v>0</v>
      </c>
      <c r="I14" s="212">
        <f>IFERROR(SUM('2100'!H19:K19)+SUM('2300'!H19:K19),"")</f>
        <v>0</v>
      </c>
      <c r="J14" s="214">
        <f>IFERROR('2100'!L19+'2300'!L19,"")</f>
        <v>0</v>
      </c>
      <c r="K14" s="213">
        <f t="shared" ref="K14:K27" si="0">SUM(C14:J14)</f>
        <v>0</v>
      </c>
    </row>
    <row r="15" spans="1:12" ht="15" customHeight="1" x14ac:dyDescent="0.35">
      <c r="A15" s="211" t="s">
        <v>289</v>
      </c>
      <c r="B15" s="255">
        <v>5</v>
      </c>
      <c r="C15" s="252"/>
      <c r="D15" s="252"/>
      <c r="E15" s="212">
        <f>IFERROR('2100'!C20+'2300'!C20,"")</f>
        <v>0</v>
      </c>
      <c r="F15" s="212">
        <f>IFERROR('2100'!D20+'2300'!D20,"")</f>
        <v>0</v>
      </c>
      <c r="G15" s="213">
        <f>IFERROR('2100'!E20+'2300'!E20,"")</f>
        <v>0</v>
      </c>
      <c r="H15" s="212">
        <f>IFERROR(SUM('2100'!F20:G20)+SUM('2300'!F20:G20),"")</f>
        <v>0</v>
      </c>
      <c r="I15" s="212">
        <f>IFERROR(SUM('2100'!H20:K20)+SUM('2300'!H20:K20),"")</f>
        <v>0</v>
      </c>
      <c r="J15" s="214">
        <f>IFERROR('2100'!L20+'2300'!L20,"")</f>
        <v>0</v>
      </c>
      <c r="K15" s="213">
        <f t="shared" si="0"/>
        <v>0</v>
      </c>
    </row>
    <row r="16" spans="1:12" ht="15" customHeight="1" x14ac:dyDescent="0.35">
      <c r="A16" s="211" t="s">
        <v>290</v>
      </c>
      <c r="B16" s="255">
        <v>6</v>
      </c>
      <c r="C16" s="252"/>
      <c r="D16" s="252"/>
      <c r="E16" s="212">
        <f>IFERROR('2100'!C21+'2300'!C21,"")</f>
        <v>0</v>
      </c>
      <c r="F16" s="212">
        <f>IFERROR('2100'!D21+'2300'!D21,"")</f>
        <v>0</v>
      </c>
      <c r="G16" s="213">
        <f>IFERROR('2100'!E21+'2300'!E21,"")</f>
        <v>0</v>
      </c>
      <c r="H16" s="212">
        <f>IFERROR(SUM('2100'!F21:G21)+SUM('2300'!F21:G21),"")</f>
        <v>0</v>
      </c>
      <c r="I16" s="212">
        <f>IFERROR(SUM('2100'!H21:K21)+SUM('2300'!H21:K21),"")</f>
        <v>0</v>
      </c>
      <c r="J16" s="214">
        <f>IFERROR('2100'!L21+'2300'!L21,"")</f>
        <v>0</v>
      </c>
      <c r="K16" s="213">
        <f t="shared" si="0"/>
        <v>0</v>
      </c>
    </row>
    <row r="17" spans="1:11" ht="15" customHeight="1" x14ac:dyDescent="0.35">
      <c r="A17" s="211" t="s">
        <v>291</v>
      </c>
      <c r="B17" s="255">
        <v>7</v>
      </c>
      <c r="C17" s="252"/>
      <c r="D17" s="252"/>
      <c r="E17" s="212" t="str">
        <f>IFERROR('2100'!C23+'2300'!C23,"")</f>
        <v/>
      </c>
      <c r="F17" s="212">
        <f>IFERROR('2100'!D23+'2300'!D23,"")</f>
        <v>0</v>
      </c>
      <c r="G17" s="253"/>
      <c r="H17" s="212">
        <f>IFERROR(SUM('2100'!F23:G23)+SUM('2300'!F23:G23),"")</f>
        <v>0</v>
      </c>
      <c r="I17" s="212">
        <f>IFERROR(SUM('2100'!H23:K23)+SUM('2300'!H23:K23),"")</f>
        <v>0</v>
      </c>
      <c r="J17" s="213">
        <f>IFERROR('2100'!L23+'2300'!L23,"")</f>
        <v>0</v>
      </c>
      <c r="K17" s="213">
        <f t="shared" si="0"/>
        <v>0</v>
      </c>
    </row>
    <row r="18" spans="1:11" ht="15" customHeight="1" x14ac:dyDescent="0.35">
      <c r="A18" s="211" t="s">
        <v>376</v>
      </c>
      <c r="B18" s="255">
        <v>8</v>
      </c>
      <c r="C18" s="252"/>
      <c r="D18" s="252"/>
      <c r="E18" s="212" t="str">
        <f>IFERROR('2100'!C24+'2300'!C24,"")</f>
        <v/>
      </c>
      <c r="F18" s="212">
        <f>IFERROR('2100'!D24+'2300'!D24,"")</f>
        <v>0</v>
      </c>
      <c r="G18" s="253"/>
      <c r="H18" s="212">
        <f>IFERROR(SUM('2100'!F24:G24)+SUM('2300'!F24:G24),"")</f>
        <v>0</v>
      </c>
      <c r="I18" s="212">
        <f>IFERROR(SUM('2100'!H24:K24)+SUM('2300'!H24:K24),"")</f>
        <v>0</v>
      </c>
      <c r="J18" s="214">
        <f>IFERROR('2100'!L24+'2300'!L24,"")</f>
        <v>0</v>
      </c>
      <c r="K18" s="213">
        <f t="shared" si="0"/>
        <v>0</v>
      </c>
    </row>
    <row r="19" spans="1:11" ht="15" customHeight="1" x14ac:dyDescent="0.35">
      <c r="A19" s="211" t="s">
        <v>292</v>
      </c>
      <c r="B19" s="255">
        <v>9</v>
      </c>
      <c r="C19" s="254"/>
      <c r="D19" s="254"/>
      <c r="E19" s="214" t="str">
        <f>IFERROR('2100'!C25+'2300'!C25,"")</f>
        <v/>
      </c>
      <c r="F19" s="214">
        <f>IFERROR('2100'!D25+'2300'!D25,"")</f>
        <v>0</v>
      </c>
      <c r="G19" s="213">
        <f>IFERROR('2100'!E25+'2300'!E25,"")</f>
        <v>0</v>
      </c>
      <c r="H19" s="214">
        <f>IFERROR(SUM('2100'!F25:G25)+SUM('2300'!F25:G25)+SUM('2100'!F16:G16)+SUM('2300'!F16:G16),"")</f>
        <v>0</v>
      </c>
      <c r="I19" s="214">
        <f>IFERROR(SUM('2100'!H25:K25)+SUM('2300'!H25:K25)+'2100'!H16+'2300'!H16+'2100'!J16+'2300'!J16,"")</f>
        <v>0</v>
      </c>
      <c r="J19" s="214">
        <f>IFERROR('2100'!L25+'2300'!L25+'2100'!L16+'2300'!L16,"")</f>
        <v>0</v>
      </c>
      <c r="K19" s="213">
        <f t="shared" si="0"/>
        <v>0</v>
      </c>
    </row>
    <row r="20" spans="1:11" ht="15" customHeight="1" x14ac:dyDescent="0.35">
      <c r="A20" s="211" t="s">
        <v>293</v>
      </c>
      <c r="B20" s="255">
        <v>10</v>
      </c>
      <c r="C20" s="252"/>
      <c r="D20" s="252"/>
      <c r="E20" s="252"/>
      <c r="F20" s="252"/>
      <c r="G20" s="213">
        <f>IFERROR('2100'!E26+'2300'!E26,"")</f>
        <v>0</v>
      </c>
      <c r="H20" s="212">
        <f>IFERROR(SUM('2100'!F26:G26)+SUM('2300'!F26:G26),"")</f>
        <v>0</v>
      </c>
      <c r="I20" s="212">
        <f>IFERROR(SUM('2100'!H26:K26)+SUM('2300'!H26:K26),"")</f>
        <v>0</v>
      </c>
      <c r="J20" s="214">
        <f>IFERROR('2100'!L26+'2300'!L26,"")</f>
        <v>0</v>
      </c>
      <c r="K20" s="213">
        <f t="shared" si="0"/>
        <v>0</v>
      </c>
    </row>
    <row r="21" spans="1:11" ht="15" customHeight="1" x14ac:dyDescent="0.35">
      <c r="A21" s="211" t="s">
        <v>294</v>
      </c>
      <c r="B21" s="255">
        <v>11</v>
      </c>
      <c r="C21" s="252"/>
      <c r="D21" s="252"/>
      <c r="E21" s="252"/>
      <c r="F21" s="252"/>
      <c r="G21" s="213">
        <f>IFERROR('2100'!E27+'2300'!E27,"")</f>
        <v>0</v>
      </c>
      <c r="H21" s="212">
        <f>IFERROR(SUM('2100'!F27:G27)+SUM('2300'!F27:G27),"")</f>
        <v>0</v>
      </c>
      <c r="I21" s="212">
        <f>IFERROR(SUM('2100'!H27:K27)+SUM('2300'!H27:K27),"")</f>
        <v>0</v>
      </c>
      <c r="J21" s="214">
        <f>IFERROR('2100'!L27+'2300'!L27,"")</f>
        <v>0</v>
      </c>
      <c r="K21" s="213">
        <f t="shared" si="0"/>
        <v>0</v>
      </c>
    </row>
    <row r="22" spans="1:11" ht="15" customHeight="1" x14ac:dyDescent="0.35">
      <c r="A22" s="211" t="s">
        <v>295</v>
      </c>
      <c r="B22" s="255">
        <v>12</v>
      </c>
      <c r="C22" s="253"/>
      <c r="D22" s="253"/>
      <c r="E22" s="213">
        <f>IFERROR('2100'!C28+'2300'!C28,"")</f>
        <v>0</v>
      </c>
      <c r="F22" s="213">
        <f>IFERROR('2100'!D28+'2300'!D28,"")</f>
        <v>0</v>
      </c>
      <c r="G22" s="213">
        <f>IFERROR('2100'!E28+'2300'!E28,"")</f>
        <v>0</v>
      </c>
      <c r="H22" s="213">
        <f>IFERROR(SUM('2100'!F28:G28)+SUM('2300'!F28:G28),"")</f>
        <v>0</v>
      </c>
      <c r="I22" s="213">
        <f>IFERROR(SUM('2100'!H28:K28)+SUM('2300'!H28:K28),"")</f>
        <v>0</v>
      </c>
      <c r="J22" s="213">
        <f>IFERROR('2100'!L28+'2300'!L28,"")</f>
        <v>0</v>
      </c>
      <c r="K22" s="213">
        <f t="shared" si="0"/>
        <v>0</v>
      </c>
    </row>
    <row r="23" spans="1:11" ht="15" customHeight="1" x14ac:dyDescent="0.35">
      <c r="A23" s="211" t="s">
        <v>296</v>
      </c>
      <c r="B23" s="255">
        <v>13</v>
      </c>
      <c r="C23" s="253"/>
      <c r="D23" s="253"/>
      <c r="E23" s="213">
        <f>IFERROR('2100'!C29+'2300'!C29,"")</f>
        <v>0</v>
      </c>
      <c r="F23" s="213">
        <f>IFERROR('2100'!D29+'2300'!D29,"")</f>
        <v>0</v>
      </c>
      <c r="G23" s="253"/>
      <c r="H23" s="213">
        <f>IFERROR(SUM('2100'!F29:G29)+SUM('2300'!F29:G29),"")</f>
        <v>0</v>
      </c>
      <c r="I23" s="213"/>
      <c r="J23" s="214">
        <f>IFERROR('2100'!L29+'2300'!L29,"")</f>
        <v>0</v>
      </c>
      <c r="K23" s="213">
        <f t="shared" si="0"/>
        <v>0</v>
      </c>
    </row>
    <row r="24" spans="1:11" ht="15" customHeight="1" x14ac:dyDescent="0.35">
      <c r="A24" s="211" t="s">
        <v>297</v>
      </c>
      <c r="B24" s="255">
        <v>14</v>
      </c>
      <c r="C24" s="254"/>
      <c r="D24" s="254"/>
      <c r="E24" s="214">
        <f>IFERROR('2100'!C30+'2300'!C30+'2100'!C22+'2300'!C22,"")</f>
        <v>0</v>
      </c>
      <c r="F24" s="214">
        <f>IFERROR('2100'!D30+'2300'!D30+'2100'!D22+'2300'!D22,"")</f>
        <v>0</v>
      </c>
      <c r="G24" s="214">
        <f>IFERROR('2100'!E30+'2300'!E30,"")</f>
        <v>0</v>
      </c>
      <c r="H24" s="214">
        <f>IFERROR(SUM('2100'!F30:G30)+SUM('2300'!F30:G30)+SUM('2100'!F22:G22)+SUM('2300'!F22:G22),"")</f>
        <v>0</v>
      </c>
      <c r="I24" s="214">
        <f>IFERROR(SUM('2100'!H30:K30)+SUM('2300'!H30:K30)+SUM('2100'!H22:K22)+SUM('2300'!H22:K22),"")</f>
        <v>0</v>
      </c>
      <c r="J24" s="214">
        <f>IFERROR('2100'!L30+'2300'!L30+'2100'!L22+'2300'!L22,"")</f>
        <v>0</v>
      </c>
      <c r="K24" s="213">
        <f t="shared" si="0"/>
        <v>0</v>
      </c>
    </row>
    <row r="25" spans="1:11" ht="15" customHeight="1" x14ac:dyDescent="0.35">
      <c r="A25" s="211" t="s">
        <v>298</v>
      </c>
      <c r="B25" s="255">
        <v>15</v>
      </c>
      <c r="C25" s="219" t="s">
        <v>156</v>
      </c>
      <c r="D25" s="219" t="s">
        <v>156</v>
      </c>
      <c r="E25" s="212">
        <f>IFERROR('2100'!C31+'2300'!C31,"")</f>
        <v>0</v>
      </c>
      <c r="F25" s="212">
        <f>IFERROR('2100'!D31+'2300'!D31+SUM('2100'!F31:G31)+SUM('2300'!F31:G31),"")</f>
        <v>0</v>
      </c>
      <c r="G25" s="220" t="s">
        <v>156</v>
      </c>
      <c r="H25" s="219" t="s">
        <v>156</v>
      </c>
      <c r="I25" s="219" t="s">
        <v>156</v>
      </c>
      <c r="J25" s="221" t="s">
        <v>156</v>
      </c>
      <c r="K25" s="213">
        <f t="shared" si="0"/>
        <v>0</v>
      </c>
    </row>
    <row r="26" spans="1:11" ht="15" customHeight="1" x14ac:dyDescent="0.35">
      <c r="A26" s="215" t="s">
        <v>375</v>
      </c>
      <c r="B26" s="255">
        <v>16</v>
      </c>
      <c r="C26" s="219" t="s">
        <v>156</v>
      </c>
      <c r="D26" s="219" t="s">
        <v>156</v>
      </c>
      <c r="E26" s="212">
        <f>IFERROR('2100'!C32+'2300'!C32,"")</f>
        <v>0</v>
      </c>
      <c r="F26" s="212">
        <f>IFERROR('2100'!D32+'2300'!D32+'2100'!F32+'2300'!F32,"")</f>
        <v>0</v>
      </c>
      <c r="G26" s="220" t="s">
        <v>156</v>
      </c>
      <c r="H26" s="219" t="s">
        <v>156</v>
      </c>
      <c r="I26" s="219" t="s">
        <v>156</v>
      </c>
      <c r="J26" s="221" t="s">
        <v>156</v>
      </c>
      <c r="K26" s="213">
        <f t="shared" si="0"/>
        <v>0</v>
      </c>
    </row>
    <row r="27" spans="1:11" ht="15" customHeight="1" x14ac:dyDescent="0.35">
      <c r="A27" s="211" t="s">
        <v>374</v>
      </c>
      <c r="B27" s="255">
        <v>17</v>
      </c>
      <c r="C27" s="253"/>
      <c r="D27" s="253"/>
      <c r="E27" s="213">
        <f>IFERROR('2100'!C36+'2300'!C36,"")</f>
        <v>0</v>
      </c>
      <c r="F27" s="213">
        <f>IFERROR('2100'!D36+'2300'!D36,"")</f>
        <v>0</v>
      </c>
      <c r="G27" s="213">
        <f>IFERROR('2100'!E36+'2300'!E36+'2100'!E31+'2300'!E31,"")</f>
        <v>0</v>
      </c>
      <c r="H27" s="213">
        <f>IFERROR(SUM('2100'!F36:G36)+SUM('2300'!F36:G36)+SUM('2100'!F33:G33)+SUM('2300'!F33:G33)+SUM('2100'!F34:G34)+SUM('2300'!F34:G34)+SUM('2100'!F35:G35)+SUM('2300'!F35:G35),"")</f>
        <v>0</v>
      </c>
      <c r="I27" s="213">
        <f>IFERROR(SUM('2100'!H36:K36)+SUM('2300'!H36:K36)+SUM('2100'!H31:K31)+SUM('2300'!H31:K31),"")</f>
        <v>0</v>
      </c>
      <c r="J27" s="214">
        <f>IFERROR('2100'!L36+'2300'!L36+'2100'!L31+'2300'!L31+SUM('2100'!L33:L35)+SUM('2300'!L33:L35),"")</f>
        <v>0</v>
      </c>
      <c r="K27" s="213">
        <f t="shared" si="0"/>
        <v>0</v>
      </c>
    </row>
    <row r="28" spans="1:11" ht="15" customHeight="1" x14ac:dyDescent="0.3">
      <c r="A28" s="222" t="s">
        <v>205</v>
      </c>
      <c r="B28" s="255">
        <v>27</v>
      </c>
      <c r="C28" s="212">
        <f>SUM(C11,C27,C13:C24)</f>
        <v>0</v>
      </c>
      <c r="D28" s="212">
        <f>SUM(D11,D27,D13:D24)</f>
        <v>0</v>
      </c>
      <c r="E28" s="212">
        <f>SUM(E11,E27,E13:E25)</f>
        <v>0</v>
      </c>
      <c r="F28" s="212">
        <f>SUM(F11,F27,F13:F25)</f>
        <v>0</v>
      </c>
      <c r="G28" s="213">
        <f>SUM(G11,G27,G13:G24)</f>
        <v>0</v>
      </c>
      <c r="H28" s="212">
        <f>SUM(H11,H27,H13:H24)</f>
        <v>0</v>
      </c>
      <c r="I28" s="212">
        <f>SUM(I11,I27,I13:I24)</f>
        <v>0</v>
      </c>
      <c r="J28" s="214">
        <f>SUM(J11,J27,J13:J24)</f>
        <v>0</v>
      </c>
      <c r="K28" s="213">
        <f>SUM(K11,K27,K13:K25)</f>
        <v>0</v>
      </c>
    </row>
    <row r="29" spans="1:11" ht="15" customHeight="1" x14ac:dyDescent="0.3">
      <c r="A29" s="222" t="s">
        <v>207</v>
      </c>
      <c r="B29" s="255">
        <v>28</v>
      </c>
      <c r="C29" s="214" t="str">
        <f>IFERROR(C28/'2100_old'!C28*1000,"")</f>
        <v/>
      </c>
      <c r="D29" s="223" t="str">
        <f>IFERROR(D28/'2100_old'!D28*1000,"")</f>
        <v/>
      </c>
      <c r="E29" s="223" t="str">
        <f>IFERROR(E28/'2100_old'!E28*1000,"")</f>
        <v/>
      </c>
      <c r="F29" s="223" t="str">
        <f>IFERROR(F28/'2100_old'!F28*1000,"")</f>
        <v/>
      </c>
      <c r="G29" s="223" t="str">
        <f>IFERROR(G28/'2100_old'!G28*1000,"")</f>
        <v/>
      </c>
      <c r="H29" s="223" t="str">
        <f>IFERROR(H28/'2100_old'!H28*1000,"")</f>
        <v/>
      </c>
      <c r="I29" s="223" t="str">
        <f>IFERROR(I28/'2100_old'!I28*1000,"")</f>
        <v/>
      </c>
      <c r="J29" s="223" t="str">
        <f>IFERROR(J28/'2100_old'!J28*1000,"")</f>
        <v/>
      </c>
      <c r="K29" s="224" t="str">
        <f>IFERROR(K28/'2100_old'!K28*1000,"")</f>
        <v/>
      </c>
    </row>
    <row r="30" spans="1:11" ht="15" customHeight="1" x14ac:dyDescent="0.3"/>
    <row r="31" spans="1:11" ht="15" customHeight="1" x14ac:dyDescent="0.3"/>
    <row r="32" spans="1:11" ht="15" customHeight="1" x14ac:dyDescent="0.3"/>
    <row r="33" ht="15" customHeight="1" x14ac:dyDescent="0.3"/>
    <row r="34" ht="15" customHeight="1" x14ac:dyDescent="0.3"/>
    <row r="35" ht="15" customHeight="1" x14ac:dyDescent="0.3"/>
    <row r="36" ht="15" customHeight="1" x14ac:dyDescent="0.3"/>
    <row r="37" ht="15" customHeight="1" x14ac:dyDescent="0.3"/>
    <row r="38" ht="15" customHeight="1" x14ac:dyDescent="0.3"/>
    <row r="39" ht="15" customHeight="1" x14ac:dyDescent="0.3"/>
    <row r="40" ht="13" customHeight="1" x14ac:dyDescent="0.3"/>
  </sheetData>
  <mergeCells count="11">
    <mergeCell ref="A4:K4"/>
    <mergeCell ref="A7:A9"/>
    <mergeCell ref="B7:B9"/>
    <mergeCell ref="C7:J7"/>
    <mergeCell ref="K7:K9"/>
    <mergeCell ref="C8:D8"/>
    <mergeCell ref="E8:F8"/>
    <mergeCell ref="G8:G9"/>
    <mergeCell ref="H8:H9"/>
    <mergeCell ref="I8:I9"/>
    <mergeCell ref="J8:J9"/>
  </mergeCells>
  <pageMargins left="0.7" right="0.7" top="0.75" bottom="0.75" header="0.3" footer="0.3"/>
  <pageSetup paperSize="9" scale="96"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tabColor rgb="FF00B050"/>
    <pageSetUpPr fitToPage="1"/>
  </sheetPr>
  <dimension ref="A1:P50"/>
  <sheetViews>
    <sheetView showGridLines="0" zoomScale="85" zoomScaleNormal="85" workbookViewId="0">
      <selection sqref="A1:N1"/>
    </sheetView>
  </sheetViews>
  <sheetFormatPr defaultColWidth="8" defaultRowHeight="12.9" x14ac:dyDescent="0.35"/>
  <cols>
    <col min="1" max="1" width="47.61328125" style="101" customWidth="1"/>
    <col min="2" max="2" width="8.3046875" style="109" customWidth="1"/>
    <col min="3" max="14" width="11.61328125" style="109" customWidth="1"/>
    <col min="15" max="15" width="2.3828125" style="101" customWidth="1"/>
    <col min="16" max="16" width="8.84375" style="101" bestFit="1" customWidth="1"/>
    <col min="17" max="16384" width="8" style="101"/>
  </cols>
  <sheetData>
    <row r="1" spans="1:16" s="125" customFormat="1" ht="18" customHeight="1" x14ac:dyDescent="0.35">
      <c r="A1" s="350" t="s">
        <v>247</v>
      </c>
      <c r="B1" s="350"/>
      <c r="C1" s="350"/>
      <c r="D1" s="350"/>
      <c r="E1" s="350"/>
      <c r="F1" s="350"/>
      <c r="G1" s="350"/>
      <c r="H1" s="350"/>
      <c r="I1" s="350"/>
      <c r="J1" s="350"/>
      <c r="K1" s="350"/>
      <c r="L1" s="350"/>
      <c r="M1" s="350"/>
      <c r="N1" s="350"/>
    </row>
    <row r="2" spans="1:16" s="125" customFormat="1" ht="18" customHeight="1" x14ac:dyDescent="0.35">
      <c r="A2" s="350" t="s">
        <v>248</v>
      </c>
      <c r="B2" s="350"/>
      <c r="C2" s="350"/>
      <c r="D2" s="350"/>
      <c r="E2" s="350"/>
      <c r="F2" s="350"/>
      <c r="G2" s="350"/>
      <c r="H2" s="350"/>
      <c r="I2" s="350"/>
      <c r="J2" s="350"/>
      <c r="K2" s="350"/>
      <c r="L2" s="350"/>
      <c r="M2" s="350"/>
      <c r="N2" s="350"/>
    </row>
    <row r="3" spans="1:16" s="125" customFormat="1" ht="18" hidden="1" customHeight="1" x14ac:dyDescent="0.35">
      <c r="A3" s="126"/>
      <c r="B3" s="126"/>
      <c r="C3" s="126"/>
      <c r="D3" s="126"/>
      <c r="E3" s="126"/>
      <c r="F3" s="126"/>
      <c r="G3" s="126"/>
      <c r="H3" s="126"/>
      <c r="I3" s="126"/>
      <c r="J3" s="126"/>
      <c r="K3" s="126"/>
      <c r="L3" s="126"/>
      <c r="M3" s="126"/>
      <c r="N3" s="126"/>
    </row>
    <row r="4" spans="1:16" s="125" customFormat="1" ht="18" hidden="1" customHeight="1" x14ac:dyDescent="0.35">
      <c r="A4" s="126"/>
      <c r="B4" s="126"/>
      <c r="C4" s="126"/>
      <c r="D4" s="126"/>
      <c r="E4" s="126"/>
      <c r="F4" s="126"/>
      <c r="G4" s="126"/>
      <c r="H4" s="126"/>
      <c r="I4" s="126"/>
      <c r="J4" s="126"/>
      <c r="K4" s="126"/>
      <c r="L4" s="126"/>
      <c r="M4" s="126"/>
      <c r="N4" s="126"/>
    </row>
    <row r="5" spans="1:16" customFormat="1" ht="15.45" thickBot="1" x14ac:dyDescent="0.35">
      <c r="A5" s="71" t="s">
        <v>249</v>
      </c>
      <c r="D5" s="236"/>
    </row>
    <row r="6" spans="1:16" s="109" customFormat="1" ht="18" customHeight="1" thickBot="1" x14ac:dyDescent="0.4">
      <c r="A6" s="330"/>
      <c r="B6" s="330" t="s">
        <v>368</v>
      </c>
      <c r="C6" s="333" t="s">
        <v>218</v>
      </c>
      <c r="D6" s="334"/>
      <c r="E6" s="334"/>
      <c r="F6" s="334"/>
      <c r="G6" s="334"/>
      <c r="H6" s="334"/>
      <c r="I6" s="334"/>
      <c r="J6" s="334"/>
      <c r="K6" s="334"/>
      <c r="L6" s="334"/>
      <c r="M6" s="330" t="s">
        <v>219</v>
      </c>
      <c r="N6" s="330" t="s">
        <v>220</v>
      </c>
    </row>
    <row r="7" spans="1:16" s="109" customFormat="1" ht="27" customHeight="1" x14ac:dyDescent="0.35">
      <c r="A7" s="331"/>
      <c r="B7" s="331"/>
      <c r="C7" s="333" t="s">
        <v>24</v>
      </c>
      <c r="D7" s="335"/>
      <c r="E7" s="330" t="s">
        <v>143</v>
      </c>
      <c r="F7" s="333" t="s">
        <v>39</v>
      </c>
      <c r="G7" s="335"/>
      <c r="H7" s="328" t="s">
        <v>44</v>
      </c>
      <c r="I7" s="336"/>
      <c r="J7" s="336"/>
      <c r="K7" s="329"/>
      <c r="L7" s="330" t="s">
        <v>49</v>
      </c>
      <c r="M7" s="331"/>
      <c r="N7" s="331"/>
    </row>
    <row r="8" spans="1:16" s="109" customFormat="1" ht="16" customHeight="1" x14ac:dyDescent="0.35">
      <c r="A8" s="331"/>
      <c r="B8" s="331"/>
      <c r="C8" s="330" t="s">
        <v>229</v>
      </c>
      <c r="D8" s="330" t="s">
        <v>230</v>
      </c>
      <c r="E8" s="331"/>
      <c r="F8" s="330" t="s">
        <v>146</v>
      </c>
      <c r="G8" s="330" t="s">
        <v>147</v>
      </c>
      <c r="H8" s="328" t="s">
        <v>148</v>
      </c>
      <c r="I8" s="329"/>
      <c r="J8" s="328" t="s">
        <v>149</v>
      </c>
      <c r="K8" s="329"/>
      <c r="L8" s="331"/>
      <c r="M8" s="331"/>
      <c r="N8" s="331"/>
    </row>
    <row r="9" spans="1:16" s="109" customFormat="1" ht="27" customHeight="1" x14ac:dyDescent="0.35">
      <c r="A9" s="332"/>
      <c r="B9" s="332"/>
      <c r="C9" s="332"/>
      <c r="D9" s="332"/>
      <c r="E9" s="332"/>
      <c r="F9" s="332"/>
      <c r="G9" s="332"/>
      <c r="H9" s="92" t="s">
        <v>231</v>
      </c>
      <c r="I9" s="92" t="s">
        <v>151</v>
      </c>
      <c r="J9" s="92" t="s">
        <v>251</v>
      </c>
      <c r="K9" s="92" t="s">
        <v>151</v>
      </c>
      <c r="L9" s="332"/>
      <c r="M9" s="332"/>
      <c r="N9" s="332"/>
    </row>
    <row r="10" spans="1:16" customFormat="1" ht="15" customHeight="1" x14ac:dyDescent="0.3">
      <c r="A10" s="95">
        <v>1</v>
      </c>
      <c r="B10" s="94">
        <v>2</v>
      </c>
      <c r="C10" s="94">
        <v>3</v>
      </c>
      <c r="D10" s="94">
        <v>4</v>
      </c>
      <c r="E10" s="94">
        <v>5</v>
      </c>
      <c r="F10" s="94">
        <v>6</v>
      </c>
      <c r="G10" s="94">
        <v>7</v>
      </c>
      <c r="H10" s="94">
        <v>8</v>
      </c>
      <c r="I10" s="94">
        <v>9</v>
      </c>
      <c r="J10" s="94">
        <v>10</v>
      </c>
      <c r="K10" s="94">
        <v>11</v>
      </c>
      <c r="L10" s="94">
        <v>12</v>
      </c>
      <c r="M10" s="94">
        <v>13</v>
      </c>
      <c r="N10" s="94">
        <v>14</v>
      </c>
    </row>
    <row r="11" spans="1:16" customFormat="1" ht="15" customHeight="1" thickBot="1" x14ac:dyDescent="0.35">
      <c r="A11" s="249" t="s">
        <v>152</v>
      </c>
      <c r="B11" s="96" t="s">
        <v>153</v>
      </c>
      <c r="C11" s="202"/>
      <c r="D11" s="202"/>
      <c r="E11" s="202"/>
      <c r="F11" s="202"/>
      <c r="G11" s="202"/>
      <c r="H11" s="202"/>
      <c r="I11" s="202"/>
      <c r="J11" s="202"/>
      <c r="K11" s="202"/>
      <c r="L11" s="202"/>
      <c r="M11" s="204">
        <f t="shared" ref="M11:M36" si="0">SUM(C11:L11)</f>
        <v>0</v>
      </c>
      <c r="N11" s="202"/>
      <c r="P11" s="236"/>
    </row>
    <row r="12" spans="1:16" customFormat="1" ht="15" customHeight="1" thickBot="1" x14ac:dyDescent="0.35">
      <c r="A12" s="249" t="s">
        <v>232</v>
      </c>
      <c r="B12" s="96" t="s">
        <v>155</v>
      </c>
      <c r="C12" s="202"/>
      <c r="D12" s="202"/>
      <c r="E12" s="202">
        <v>0</v>
      </c>
      <c r="F12" s="202"/>
      <c r="G12" s="202">
        <v>0</v>
      </c>
      <c r="H12" s="203" t="s">
        <v>156</v>
      </c>
      <c r="I12" s="203" t="s">
        <v>156</v>
      </c>
      <c r="J12" s="203" t="s">
        <v>156</v>
      </c>
      <c r="K12" s="203" t="s">
        <v>156</v>
      </c>
      <c r="L12" s="202"/>
      <c r="M12" s="204">
        <f t="shared" si="0"/>
        <v>0</v>
      </c>
      <c r="N12" s="202"/>
      <c r="P12" s="236"/>
    </row>
    <row r="13" spans="1:16" customFormat="1" ht="15" customHeight="1" thickBot="1" x14ac:dyDescent="0.35">
      <c r="A13" s="249" t="s">
        <v>157</v>
      </c>
      <c r="B13" s="96" t="s">
        <v>158</v>
      </c>
      <c r="C13" s="203" t="s">
        <v>156</v>
      </c>
      <c r="D13" s="203" t="s">
        <v>156</v>
      </c>
      <c r="E13" s="203" t="s">
        <v>156</v>
      </c>
      <c r="F13" s="202">
        <v>0</v>
      </c>
      <c r="G13" s="202"/>
      <c r="H13" s="202"/>
      <c r="I13" s="203" t="s">
        <v>156</v>
      </c>
      <c r="J13" s="202"/>
      <c r="K13" s="203" t="s">
        <v>156</v>
      </c>
      <c r="L13" s="202"/>
      <c r="M13" s="204">
        <f t="shared" si="0"/>
        <v>0</v>
      </c>
      <c r="N13" s="202"/>
    </row>
    <row r="14" spans="1:16" customFormat="1" ht="15" customHeight="1" x14ac:dyDescent="0.3">
      <c r="A14" s="249" t="s">
        <v>233</v>
      </c>
      <c r="B14" s="96" t="s">
        <v>160</v>
      </c>
      <c r="C14" s="203" t="s">
        <v>156</v>
      </c>
      <c r="D14" s="203" t="s">
        <v>156</v>
      </c>
      <c r="E14" s="203" t="s">
        <v>156</v>
      </c>
      <c r="F14" s="202">
        <v>0</v>
      </c>
      <c r="G14" s="202"/>
      <c r="H14" s="202"/>
      <c r="I14" s="203" t="s">
        <v>156</v>
      </c>
      <c r="J14" s="202"/>
      <c r="K14" s="203" t="s">
        <v>156</v>
      </c>
      <c r="L14" s="202"/>
      <c r="M14" s="204">
        <f t="shared" si="0"/>
        <v>0</v>
      </c>
      <c r="N14" s="202"/>
    </row>
    <row r="15" spans="1:16" customFormat="1" ht="15" customHeight="1" x14ac:dyDescent="0.3">
      <c r="A15" s="249" t="s">
        <v>161</v>
      </c>
      <c r="B15" s="96" t="s">
        <v>162</v>
      </c>
      <c r="C15" s="203" t="s">
        <v>156</v>
      </c>
      <c r="D15" s="203" t="s">
        <v>156</v>
      </c>
      <c r="E15" s="203" t="s">
        <v>156</v>
      </c>
      <c r="F15" s="202">
        <v>0</v>
      </c>
      <c r="G15" s="202"/>
      <c r="H15" s="202"/>
      <c r="I15" s="203" t="s">
        <v>156</v>
      </c>
      <c r="J15" s="202"/>
      <c r="K15" s="203" t="s">
        <v>156</v>
      </c>
      <c r="L15" s="202"/>
      <c r="M15" s="204">
        <f t="shared" si="0"/>
        <v>0</v>
      </c>
      <c r="N15" s="202"/>
    </row>
    <row r="16" spans="1:16" customFormat="1" ht="15" customHeight="1" x14ac:dyDescent="0.3">
      <c r="A16" s="249" t="s">
        <v>163</v>
      </c>
      <c r="B16" s="96" t="s">
        <v>164</v>
      </c>
      <c r="C16" s="203" t="s">
        <v>156</v>
      </c>
      <c r="D16" s="203" t="s">
        <v>156</v>
      </c>
      <c r="E16" s="203" t="s">
        <v>156</v>
      </c>
      <c r="F16" s="202">
        <v>0</v>
      </c>
      <c r="G16" s="202"/>
      <c r="H16" s="202"/>
      <c r="I16" s="203" t="s">
        <v>156</v>
      </c>
      <c r="J16" s="202"/>
      <c r="K16" s="203" t="s">
        <v>156</v>
      </c>
      <c r="L16" s="202"/>
      <c r="M16" s="204">
        <f t="shared" si="0"/>
        <v>0</v>
      </c>
      <c r="N16" s="202"/>
    </row>
    <row r="17" spans="1:14" customFormat="1" ht="15" customHeight="1" x14ac:dyDescent="0.3">
      <c r="A17" s="249" t="s">
        <v>165</v>
      </c>
      <c r="B17" s="96" t="s">
        <v>166</v>
      </c>
      <c r="C17" s="202"/>
      <c r="D17" s="202"/>
      <c r="E17" s="202"/>
      <c r="F17" s="202"/>
      <c r="G17" s="202"/>
      <c r="H17" s="202"/>
      <c r="I17" s="202"/>
      <c r="J17" s="202"/>
      <c r="K17" s="202"/>
      <c r="L17" s="202"/>
      <c r="M17" s="204">
        <f t="shared" si="0"/>
        <v>0</v>
      </c>
      <c r="N17" s="202"/>
    </row>
    <row r="18" spans="1:14" customFormat="1" ht="15" customHeight="1" x14ac:dyDescent="0.3">
      <c r="A18" s="249" t="s">
        <v>167</v>
      </c>
      <c r="B18" s="96" t="s">
        <v>168</v>
      </c>
      <c r="C18" s="202"/>
      <c r="D18" s="202"/>
      <c r="E18" s="202"/>
      <c r="F18" s="202"/>
      <c r="G18" s="202"/>
      <c r="H18" s="202"/>
      <c r="I18" s="202"/>
      <c r="J18" s="202"/>
      <c r="K18" s="202"/>
      <c r="L18" s="202"/>
      <c r="M18" s="204">
        <f t="shared" si="0"/>
        <v>0</v>
      </c>
      <c r="N18" s="202"/>
    </row>
    <row r="19" spans="1:14" customFormat="1" ht="15" customHeight="1" x14ac:dyDescent="0.3">
      <c r="A19" s="249" t="s">
        <v>169</v>
      </c>
      <c r="B19" s="96" t="s">
        <v>170</v>
      </c>
      <c r="C19" s="202"/>
      <c r="D19" s="202"/>
      <c r="E19" s="202"/>
      <c r="F19" s="202"/>
      <c r="G19" s="202"/>
      <c r="H19" s="202"/>
      <c r="I19" s="202"/>
      <c r="J19" s="202"/>
      <c r="K19" s="202"/>
      <c r="L19" s="202"/>
      <c r="M19" s="204">
        <f t="shared" si="0"/>
        <v>0</v>
      </c>
      <c r="N19" s="202"/>
    </row>
    <row r="20" spans="1:14" customFormat="1" ht="15" customHeight="1" x14ac:dyDescent="0.3">
      <c r="A20" s="249" t="s">
        <v>171</v>
      </c>
      <c r="B20" s="96" t="s">
        <v>172</v>
      </c>
      <c r="C20" s="202"/>
      <c r="D20" s="202"/>
      <c r="E20" s="202"/>
      <c r="F20" s="202"/>
      <c r="G20" s="202"/>
      <c r="H20" s="202"/>
      <c r="I20" s="202"/>
      <c r="J20" s="202"/>
      <c r="K20" s="202"/>
      <c r="L20" s="202"/>
      <c r="M20" s="204">
        <f t="shared" si="0"/>
        <v>0</v>
      </c>
      <c r="N20" s="202"/>
    </row>
    <row r="21" spans="1:14" customFormat="1" ht="15" customHeight="1" x14ac:dyDescent="0.3">
      <c r="A21" s="249" t="s">
        <v>173</v>
      </c>
      <c r="B21" s="96" t="s">
        <v>174</v>
      </c>
      <c r="C21" s="202"/>
      <c r="D21" s="202"/>
      <c r="E21" s="202"/>
      <c r="F21" s="202"/>
      <c r="G21" s="202"/>
      <c r="H21" s="202"/>
      <c r="I21" s="202"/>
      <c r="J21" s="202"/>
      <c r="K21" s="202"/>
      <c r="L21" s="202"/>
      <c r="M21" s="204">
        <f t="shared" si="0"/>
        <v>0</v>
      </c>
      <c r="N21" s="202"/>
    </row>
    <row r="22" spans="1:14" customFormat="1" ht="15" customHeight="1" x14ac:dyDescent="0.3">
      <c r="A22" s="249" t="s">
        <v>175</v>
      </c>
      <c r="B22" s="96" t="s">
        <v>176</v>
      </c>
      <c r="C22" s="202"/>
      <c r="D22" s="202"/>
      <c r="E22" s="203" t="s">
        <v>156</v>
      </c>
      <c r="F22" s="202"/>
      <c r="G22" s="202"/>
      <c r="H22" s="202" t="s">
        <v>369</v>
      </c>
      <c r="I22" s="202" t="s">
        <v>369</v>
      </c>
      <c r="J22" s="202"/>
      <c r="K22" s="202"/>
      <c r="L22" s="202"/>
      <c r="M22" s="204">
        <f t="shared" si="0"/>
        <v>0</v>
      </c>
      <c r="N22" s="202"/>
    </row>
    <row r="23" spans="1:14" customFormat="1" ht="15" customHeight="1" x14ac:dyDescent="0.3">
      <c r="A23" s="249" t="s">
        <v>177</v>
      </c>
      <c r="B23" s="96" t="s">
        <v>178</v>
      </c>
      <c r="C23" s="202" t="s">
        <v>369</v>
      </c>
      <c r="D23" s="202"/>
      <c r="E23" s="203" t="s">
        <v>156</v>
      </c>
      <c r="F23" s="202"/>
      <c r="G23" s="202"/>
      <c r="H23" s="202" t="s">
        <v>369</v>
      </c>
      <c r="I23" s="202" t="s">
        <v>369</v>
      </c>
      <c r="J23" s="202" t="s">
        <v>369</v>
      </c>
      <c r="K23" s="202" t="s">
        <v>369</v>
      </c>
      <c r="L23" s="202"/>
      <c r="M23" s="204">
        <f t="shared" si="0"/>
        <v>0</v>
      </c>
      <c r="N23" s="202"/>
    </row>
    <row r="24" spans="1:14" customFormat="1" ht="15" customHeight="1" x14ac:dyDescent="0.3">
      <c r="A24" s="249" t="s">
        <v>179</v>
      </c>
      <c r="B24" s="96" t="s">
        <v>180</v>
      </c>
      <c r="C24" s="202" t="s">
        <v>369</v>
      </c>
      <c r="D24" s="202"/>
      <c r="E24" s="203" t="s">
        <v>156</v>
      </c>
      <c r="F24" s="202"/>
      <c r="G24" s="202"/>
      <c r="H24" s="202" t="s">
        <v>369</v>
      </c>
      <c r="I24" s="202" t="s">
        <v>369</v>
      </c>
      <c r="J24" s="202" t="s">
        <v>369</v>
      </c>
      <c r="K24" s="202" t="s">
        <v>369</v>
      </c>
      <c r="L24" s="202"/>
      <c r="M24" s="204">
        <f t="shared" si="0"/>
        <v>0</v>
      </c>
      <c r="N24" s="202"/>
    </row>
    <row r="25" spans="1:14" customFormat="1" ht="15" customHeight="1" x14ac:dyDescent="0.3">
      <c r="A25" s="249" t="s">
        <v>181</v>
      </c>
      <c r="B25" s="96" t="s">
        <v>182</v>
      </c>
      <c r="C25" s="202" t="s">
        <v>369</v>
      </c>
      <c r="D25" s="202"/>
      <c r="E25" s="202"/>
      <c r="F25" s="202"/>
      <c r="G25" s="202"/>
      <c r="H25" s="202" t="s">
        <v>369</v>
      </c>
      <c r="I25" s="202"/>
      <c r="J25" s="202" t="s">
        <v>369</v>
      </c>
      <c r="K25" s="202" t="s">
        <v>369</v>
      </c>
      <c r="L25" s="202"/>
      <c r="M25" s="204">
        <f t="shared" si="0"/>
        <v>0</v>
      </c>
      <c r="N25" s="202"/>
    </row>
    <row r="26" spans="1:14" customFormat="1" ht="15" customHeight="1" x14ac:dyDescent="0.3">
      <c r="A26" s="249" t="s">
        <v>183</v>
      </c>
      <c r="B26" s="96" t="s">
        <v>184</v>
      </c>
      <c r="C26" s="203" t="s">
        <v>156</v>
      </c>
      <c r="D26" s="203" t="s">
        <v>156</v>
      </c>
      <c r="E26" s="202"/>
      <c r="F26" s="202"/>
      <c r="G26" s="202"/>
      <c r="H26" s="202" t="s">
        <v>369</v>
      </c>
      <c r="I26" s="202" t="s">
        <v>369</v>
      </c>
      <c r="J26" s="202"/>
      <c r="K26" s="202" t="s">
        <v>369</v>
      </c>
      <c r="L26" s="202"/>
      <c r="M26" s="204">
        <f t="shared" si="0"/>
        <v>0</v>
      </c>
      <c r="N26" s="202"/>
    </row>
    <row r="27" spans="1:14" customFormat="1" ht="15" customHeight="1" x14ac:dyDescent="0.3">
      <c r="A27" s="249" t="s">
        <v>185</v>
      </c>
      <c r="B27" s="96" t="s">
        <v>186</v>
      </c>
      <c r="C27" s="203" t="s">
        <v>156</v>
      </c>
      <c r="D27" s="203" t="s">
        <v>156</v>
      </c>
      <c r="E27" s="202"/>
      <c r="F27" s="202"/>
      <c r="G27" s="202"/>
      <c r="H27" s="202" t="s">
        <v>369</v>
      </c>
      <c r="I27" s="202" t="s">
        <v>369</v>
      </c>
      <c r="J27" s="202" t="s">
        <v>369</v>
      </c>
      <c r="K27" s="202" t="s">
        <v>369</v>
      </c>
      <c r="L27" s="202"/>
      <c r="M27" s="204">
        <f t="shared" si="0"/>
        <v>0</v>
      </c>
      <c r="N27" s="202"/>
    </row>
    <row r="28" spans="1:14" customFormat="1" ht="15" customHeight="1" x14ac:dyDescent="0.3">
      <c r="A28" s="249" t="s">
        <v>187</v>
      </c>
      <c r="B28" s="96" t="s">
        <v>188</v>
      </c>
      <c r="C28" s="202"/>
      <c r="D28" s="202"/>
      <c r="E28" s="202"/>
      <c r="F28" s="202"/>
      <c r="G28" s="202"/>
      <c r="H28" s="202"/>
      <c r="I28" s="202"/>
      <c r="J28" s="202"/>
      <c r="K28" s="202"/>
      <c r="L28" s="202"/>
      <c r="M28" s="204">
        <f t="shared" si="0"/>
        <v>0</v>
      </c>
      <c r="N28" s="202"/>
    </row>
    <row r="29" spans="1:14" customFormat="1" ht="15" customHeight="1" x14ac:dyDescent="0.3">
      <c r="A29" s="249" t="s">
        <v>189</v>
      </c>
      <c r="B29" s="96" t="s">
        <v>190</v>
      </c>
      <c r="C29" s="202"/>
      <c r="D29" s="202"/>
      <c r="E29" s="203" t="s">
        <v>156</v>
      </c>
      <c r="F29" s="202"/>
      <c r="G29" s="202"/>
      <c r="H29" s="203" t="s">
        <v>156</v>
      </c>
      <c r="I29" s="203" t="s">
        <v>156</v>
      </c>
      <c r="J29" s="202" t="s">
        <v>156</v>
      </c>
      <c r="K29" s="203" t="s">
        <v>156</v>
      </c>
      <c r="L29" s="202"/>
      <c r="M29" s="204">
        <f t="shared" si="0"/>
        <v>0</v>
      </c>
      <c r="N29" s="202"/>
    </row>
    <row r="30" spans="1:14" customFormat="1" ht="15" customHeight="1" x14ac:dyDescent="0.3">
      <c r="A30" s="249" t="s">
        <v>191</v>
      </c>
      <c r="B30" s="96" t="s">
        <v>192</v>
      </c>
      <c r="C30" s="202"/>
      <c r="D30" s="202"/>
      <c r="E30" s="202"/>
      <c r="F30" s="202"/>
      <c r="G30" s="202"/>
      <c r="H30" s="202" t="s">
        <v>369</v>
      </c>
      <c r="I30" s="202" t="s">
        <v>369</v>
      </c>
      <c r="J30" s="202" t="s">
        <v>369</v>
      </c>
      <c r="K30" s="202" t="s">
        <v>369</v>
      </c>
      <c r="L30" s="202"/>
      <c r="M30" s="204">
        <f t="shared" si="0"/>
        <v>0</v>
      </c>
      <c r="N30" s="202"/>
    </row>
    <row r="31" spans="1:14" customFormat="1" ht="15" customHeight="1" x14ac:dyDescent="0.3">
      <c r="A31" s="249" t="s">
        <v>193</v>
      </c>
      <c r="B31" s="96" t="s">
        <v>194</v>
      </c>
      <c r="C31" s="202"/>
      <c r="D31" s="202"/>
      <c r="E31" s="202">
        <v>0</v>
      </c>
      <c r="F31" s="202"/>
      <c r="G31" s="202">
        <v>0</v>
      </c>
      <c r="H31" s="202" t="s">
        <v>369</v>
      </c>
      <c r="I31" s="202" t="s">
        <v>369</v>
      </c>
      <c r="J31" s="202" t="s">
        <v>369</v>
      </c>
      <c r="K31" s="202" t="s">
        <v>369</v>
      </c>
      <c r="L31" s="202"/>
      <c r="M31" s="204">
        <f t="shared" si="0"/>
        <v>0</v>
      </c>
      <c r="N31" s="202"/>
    </row>
    <row r="32" spans="1:14" customFormat="1" ht="15" customHeight="1" x14ac:dyDescent="0.3">
      <c r="A32" s="249" t="s">
        <v>234</v>
      </c>
      <c r="B32" s="96" t="s">
        <v>196</v>
      </c>
      <c r="C32" s="202"/>
      <c r="D32" s="202"/>
      <c r="E32" s="203" t="s">
        <v>156</v>
      </c>
      <c r="F32" s="202"/>
      <c r="G32" s="203" t="s">
        <v>156</v>
      </c>
      <c r="H32" s="203" t="s">
        <v>156</v>
      </c>
      <c r="I32" s="203" t="s">
        <v>156</v>
      </c>
      <c r="J32" s="203" t="s">
        <v>156</v>
      </c>
      <c r="K32" s="203" t="s">
        <v>156</v>
      </c>
      <c r="L32" s="202">
        <v>0</v>
      </c>
      <c r="M32" s="204">
        <f t="shared" si="0"/>
        <v>0</v>
      </c>
      <c r="N32" s="202"/>
    </row>
    <row r="33" spans="1:14" customFormat="1" ht="15" customHeight="1" x14ac:dyDescent="0.3">
      <c r="A33" s="249" t="s">
        <v>197</v>
      </c>
      <c r="B33" s="96" t="s">
        <v>198</v>
      </c>
      <c r="C33" s="203" t="s">
        <v>199</v>
      </c>
      <c r="D33" s="203" t="s">
        <v>199</v>
      </c>
      <c r="E33" s="203" t="s">
        <v>199</v>
      </c>
      <c r="F33" s="202"/>
      <c r="G33" s="202"/>
      <c r="H33" s="203" t="s">
        <v>199</v>
      </c>
      <c r="I33" s="203" t="s">
        <v>199</v>
      </c>
      <c r="J33" s="203" t="s">
        <v>199</v>
      </c>
      <c r="K33" s="203" t="s">
        <v>199</v>
      </c>
      <c r="L33" s="202" t="s">
        <v>369</v>
      </c>
      <c r="M33" s="204">
        <f t="shared" si="0"/>
        <v>0</v>
      </c>
      <c r="N33" s="202"/>
    </row>
    <row r="34" spans="1:14" customFormat="1" ht="15" customHeight="1" x14ac:dyDescent="0.3">
      <c r="A34" s="249" t="s">
        <v>200</v>
      </c>
      <c r="B34" s="96" t="s">
        <v>201</v>
      </c>
      <c r="C34" s="203" t="s">
        <v>199</v>
      </c>
      <c r="D34" s="203" t="s">
        <v>199</v>
      </c>
      <c r="E34" s="203" t="s">
        <v>199</v>
      </c>
      <c r="F34" s="202"/>
      <c r="G34" s="202"/>
      <c r="H34" s="203" t="s">
        <v>199</v>
      </c>
      <c r="I34" s="203" t="s">
        <v>199</v>
      </c>
      <c r="J34" s="203" t="s">
        <v>199</v>
      </c>
      <c r="K34" s="203" t="s">
        <v>199</v>
      </c>
      <c r="L34" s="202"/>
      <c r="M34" s="204">
        <f t="shared" si="0"/>
        <v>0</v>
      </c>
      <c r="N34" s="202"/>
    </row>
    <row r="35" spans="1:14" customFormat="1" ht="15" customHeight="1" x14ac:dyDescent="0.3">
      <c r="A35" s="249" t="s">
        <v>202</v>
      </c>
      <c r="B35" s="96" t="s">
        <v>203</v>
      </c>
      <c r="C35" s="203" t="s">
        <v>199</v>
      </c>
      <c r="D35" s="203" t="s">
        <v>199</v>
      </c>
      <c r="E35" s="203" t="s">
        <v>199</v>
      </c>
      <c r="F35" s="202"/>
      <c r="G35" s="202"/>
      <c r="H35" s="203" t="s">
        <v>199</v>
      </c>
      <c r="I35" s="203" t="s">
        <v>199</v>
      </c>
      <c r="J35" s="203" t="s">
        <v>199</v>
      </c>
      <c r="K35" s="203" t="s">
        <v>199</v>
      </c>
      <c r="L35" s="202"/>
      <c r="M35" s="204">
        <f t="shared" si="0"/>
        <v>0</v>
      </c>
      <c r="N35" s="202"/>
    </row>
    <row r="36" spans="1:14" customFormat="1" ht="15" customHeight="1" x14ac:dyDescent="0.3">
      <c r="A36" s="249" t="s">
        <v>49</v>
      </c>
      <c r="B36" s="96" t="s">
        <v>204</v>
      </c>
      <c r="C36" s="202"/>
      <c r="D36" s="202"/>
      <c r="E36" s="202"/>
      <c r="F36" s="202"/>
      <c r="G36" s="202"/>
      <c r="H36" s="202"/>
      <c r="I36" s="202"/>
      <c r="J36" s="202"/>
      <c r="K36" s="202"/>
      <c r="L36" s="202"/>
      <c r="M36" s="204">
        <f t="shared" si="0"/>
        <v>0</v>
      </c>
      <c r="N36" s="202"/>
    </row>
    <row r="37" spans="1:14" customFormat="1" ht="15" customHeight="1" x14ac:dyDescent="0.3">
      <c r="A37" s="77" t="s">
        <v>205</v>
      </c>
      <c r="B37" s="96" t="s">
        <v>206</v>
      </c>
      <c r="C37" s="204">
        <f>SUM(C11,C17:C25,C28:C31,C36)</f>
        <v>0</v>
      </c>
      <c r="D37" s="204">
        <f>SUM(D11,D17:D25,D28:D31,D36)</f>
        <v>0</v>
      </c>
      <c r="E37" s="204">
        <f>SUM(E11,E17:E21,E25:E28,E30:E31,E36)</f>
        <v>0</v>
      </c>
      <c r="F37" s="204">
        <f>SUM(F11,F13,F15:F31,F33:F36)</f>
        <v>0</v>
      </c>
      <c r="G37" s="204">
        <f>SUM(G11,G13,G15:G31,G33:G36)</f>
        <v>0</v>
      </c>
      <c r="H37" s="204">
        <f>SUM(H11,H13,H15:H28,H30:H31,H36)</f>
        <v>0</v>
      </c>
      <c r="I37" s="204">
        <f>SUM(I11,I17:I28,I30:I31,I36)</f>
        <v>0</v>
      </c>
      <c r="J37" s="204">
        <f>SUM(J11,J13:J28,J30:J31,J36)</f>
        <v>0</v>
      </c>
      <c r="K37" s="204">
        <f>SUM(K11,K17:K28,K30:K31,K36)</f>
        <v>0</v>
      </c>
      <c r="L37" s="204">
        <f>SUM(L11,L13,L15:L31,,L33:L36)</f>
        <v>0</v>
      </c>
      <c r="M37" s="204">
        <f>SUM(M11,M13,M15:M31,,M33:M36)</f>
        <v>0</v>
      </c>
      <c r="N37" s="204">
        <f>SUM(N11,N13,N15:N31,,N33:N36)</f>
        <v>0</v>
      </c>
    </row>
    <row r="38" spans="1:14" s="111" customFormat="1" ht="13" customHeight="1" x14ac:dyDescent="0.3"/>
    <row r="39" spans="1:14" s="111" customFormat="1" ht="13" customHeight="1" x14ac:dyDescent="0.3"/>
    <row r="40" spans="1:14" s="111" customFormat="1" ht="12.45" x14ac:dyDescent="0.3"/>
    <row r="41" spans="1:14" s="111" customFormat="1" x14ac:dyDescent="0.35">
      <c r="A41" s="40" t="s">
        <v>235</v>
      </c>
      <c r="B41" s="102"/>
      <c r="C41" s="102"/>
      <c r="D41" s="102"/>
      <c r="E41" s="102"/>
      <c r="F41" s="102"/>
      <c r="G41" s="102"/>
      <c r="H41" s="102"/>
      <c r="I41" s="102"/>
      <c r="J41" s="102"/>
      <c r="K41" s="102"/>
      <c r="L41" s="102"/>
      <c r="M41" s="102"/>
      <c r="N41" s="102"/>
    </row>
    <row r="42" spans="1:14" s="111" customFormat="1" x14ac:dyDescent="0.35">
      <c r="A42" s="40" t="s">
        <v>236</v>
      </c>
      <c r="B42" s="102"/>
      <c r="C42" s="102"/>
      <c r="D42" s="102"/>
      <c r="E42" s="102"/>
      <c r="F42" s="102"/>
      <c r="G42" s="102"/>
      <c r="H42" s="102"/>
      <c r="I42" s="102"/>
      <c r="J42" s="102"/>
      <c r="K42" s="102"/>
      <c r="L42" s="102"/>
      <c r="M42" s="102"/>
      <c r="N42" s="102"/>
    </row>
    <row r="43" spans="1:14" s="111" customFormat="1" x14ac:dyDescent="0.35">
      <c r="A43" s="40" t="s">
        <v>237</v>
      </c>
      <c r="B43" s="102"/>
      <c r="C43" s="102"/>
      <c r="D43" s="102"/>
      <c r="E43" s="102"/>
      <c r="F43" s="102"/>
      <c r="G43" s="102"/>
      <c r="H43" s="102"/>
      <c r="I43" s="102"/>
      <c r="J43" s="102"/>
      <c r="K43" s="102"/>
      <c r="L43" s="102"/>
      <c r="M43" s="102"/>
      <c r="N43" s="102"/>
    </row>
    <row r="44" spans="1:14" s="111" customFormat="1" x14ac:dyDescent="0.35">
      <c r="A44" s="40" t="s">
        <v>238</v>
      </c>
      <c r="B44" s="102"/>
      <c r="C44" s="102"/>
      <c r="D44" s="102"/>
      <c r="E44" s="102"/>
      <c r="F44" s="102"/>
      <c r="G44" s="102"/>
      <c r="H44" s="102"/>
      <c r="I44" s="102"/>
      <c r="J44" s="102"/>
      <c r="K44" s="102"/>
      <c r="L44" s="102"/>
      <c r="M44" s="102"/>
      <c r="N44" s="102"/>
    </row>
    <row r="45" spans="1:14" s="111" customFormat="1" ht="24.65" customHeight="1" x14ac:dyDescent="0.35">
      <c r="A45" s="127" t="s">
        <v>239</v>
      </c>
      <c r="B45" s="349">
        <f>'2100'!B46</f>
        <v>0</v>
      </c>
      <c r="C45" s="349"/>
      <c r="D45" s="349"/>
      <c r="E45" s="349"/>
      <c r="F45" s="128"/>
      <c r="G45" s="349">
        <f>'2100'!G46</f>
        <v>0</v>
      </c>
      <c r="H45" s="349"/>
      <c r="I45" s="349"/>
      <c r="J45" s="349"/>
      <c r="K45" s="104"/>
      <c r="L45" s="102"/>
      <c r="M45" s="129"/>
      <c r="N45" s="129"/>
    </row>
    <row r="46" spans="1:14" s="117" customFormat="1" ht="14.25" customHeight="1" x14ac:dyDescent="0.3">
      <c r="A46" s="130"/>
      <c r="B46" s="348" t="s">
        <v>240</v>
      </c>
      <c r="C46" s="348"/>
      <c r="D46" s="348"/>
      <c r="E46" s="348"/>
      <c r="F46" s="130"/>
      <c r="G46" s="348" t="s">
        <v>241</v>
      </c>
      <c r="H46" s="348"/>
      <c r="I46" s="348"/>
      <c r="J46" s="348"/>
      <c r="K46" s="131"/>
      <c r="L46" s="130"/>
      <c r="M46" s="348" t="s">
        <v>242</v>
      </c>
      <c r="N46" s="348"/>
    </row>
    <row r="47" spans="1:14" s="119" customFormat="1" ht="10.3" customHeight="1" x14ac:dyDescent="0.35">
      <c r="A47" s="102"/>
      <c r="B47" s="102"/>
      <c r="C47" s="132"/>
      <c r="D47" s="102"/>
      <c r="E47" s="102"/>
      <c r="F47" s="102"/>
      <c r="G47" s="102"/>
      <c r="H47" s="102"/>
      <c r="I47" s="102"/>
      <c r="J47" s="102"/>
      <c r="K47" s="133"/>
      <c r="L47" s="102"/>
      <c r="M47" s="102"/>
      <c r="N47" s="102"/>
    </row>
    <row r="48" spans="1:14" s="119" customFormat="1" x14ac:dyDescent="0.35">
      <c r="A48" s="102"/>
      <c r="B48" s="349">
        <f>'2100'!B49</f>
        <v>0</v>
      </c>
      <c r="C48" s="349"/>
      <c r="D48" s="349"/>
      <c r="E48" s="349"/>
      <c r="F48" s="102"/>
      <c r="G48" s="134" t="s">
        <v>243</v>
      </c>
      <c r="H48" s="349">
        <f>'2100'!H49</f>
        <v>0</v>
      </c>
      <c r="I48" s="349"/>
      <c r="J48" s="349"/>
      <c r="K48" s="133"/>
      <c r="M48" s="347" t="str">
        <f>'2100'!L49</f>
        <v>"" февраля 2023 года</v>
      </c>
      <c r="N48" s="347"/>
    </row>
    <row r="49" spans="1:14" s="122" customFormat="1" ht="11.6" x14ac:dyDescent="0.3">
      <c r="A49" s="130"/>
      <c r="B49" s="130"/>
      <c r="C49" s="130" t="s">
        <v>245</v>
      </c>
      <c r="D49" s="130"/>
      <c r="E49" s="130"/>
      <c r="F49" s="130"/>
      <c r="G49" s="130"/>
      <c r="H49" s="130"/>
      <c r="I49" s="130"/>
      <c r="J49" s="130"/>
      <c r="K49" s="135"/>
      <c r="L49" s="135"/>
      <c r="M49" s="136"/>
      <c r="N49" s="137" t="s">
        <v>246</v>
      </c>
    </row>
    <row r="50" spans="1:14" s="119" customFormat="1" x14ac:dyDescent="0.35">
      <c r="B50" s="138"/>
      <c r="C50" s="138"/>
      <c r="D50" s="138"/>
      <c r="E50" s="138"/>
      <c r="F50" s="138"/>
      <c r="G50" s="138"/>
      <c r="H50" s="138"/>
      <c r="I50" s="138"/>
      <c r="J50" s="138"/>
      <c r="K50" s="138"/>
      <c r="L50" s="138"/>
      <c r="M50" s="138"/>
      <c r="N50" s="138"/>
    </row>
  </sheetData>
  <sheetProtection password="8914" sheet="1" objects="1" scenarios="1"/>
  <mergeCells count="26">
    <mergeCell ref="C8:C9"/>
    <mergeCell ref="B46:E46"/>
    <mergeCell ref="H48:J48"/>
    <mergeCell ref="G46:J46"/>
    <mergeCell ref="B48:E48"/>
    <mergeCell ref="H8:I8"/>
    <mergeCell ref="J8:K8"/>
    <mergeCell ref="D8:D9"/>
    <mergeCell ref="F8:F9"/>
    <mergeCell ref="G8:G9"/>
    <mergeCell ref="M48:N48"/>
    <mergeCell ref="M46:N46"/>
    <mergeCell ref="B45:E45"/>
    <mergeCell ref="G45:J45"/>
    <mergeCell ref="A1:N1"/>
    <mergeCell ref="A2:N2"/>
    <mergeCell ref="A6:A9"/>
    <mergeCell ref="B6:B9"/>
    <mergeCell ref="C6:L6"/>
    <mergeCell ref="M6:M9"/>
    <mergeCell ref="N6:N9"/>
    <mergeCell ref="C7:D7"/>
    <mergeCell ref="E7:E9"/>
    <mergeCell ref="F7:G7"/>
    <mergeCell ref="H7:K7"/>
    <mergeCell ref="L7:L9"/>
  </mergeCells>
  <conditionalFormatting sqref="C11:L36">
    <cfRule type="expression" dxfId="46" priority="12" stopIfTrue="1">
      <formula>AND((SUM(КолвоПроцедур,КоллективныеДозы)-MAX(КолвоПроцедур,КоллективныеДозы))=0,КоллективныеДозы&lt;&gt;КолвоПроцедур)</formula>
    </cfRule>
  </conditionalFormatting>
  <conditionalFormatting sqref="L12:M12 C12:G12">
    <cfRule type="cellIs" dxfId="45" priority="9" stopIfTrue="1" operator="greaterThan">
      <formula>C$11</formula>
    </cfRule>
  </conditionalFormatting>
  <conditionalFormatting sqref="F14:H14 J14 L14:M14">
    <cfRule type="cellIs" dxfId="44" priority="10" stopIfTrue="1" operator="greaterThan">
      <formula>F$13</formula>
    </cfRule>
  </conditionalFormatting>
  <conditionalFormatting sqref="C32:D32 F32 L32:M32">
    <cfRule type="cellIs" dxfId="43" priority="11" stopIfTrue="1" operator="greaterThan">
      <formula>C$31</formula>
    </cfRule>
  </conditionalFormatting>
  <conditionalFormatting sqref="N11:N36">
    <cfRule type="expression" dxfId="42" priority="1">
      <formula>AND(M11&lt;&gt;0,ISBLANK(N11))</formula>
    </cfRule>
  </conditionalFormatting>
  <conditionalFormatting sqref="N11:N36">
    <cfRule type="cellIs" dxfId="41" priority="2" stopIfTrue="1" operator="greaterThan">
      <formula>$M11</formula>
    </cfRule>
  </conditionalFormatting>
  <dataValidations count="2">
    <dataValidation type="whole" allowBlank="1" showInputMessage="1" showErrorMessage="1" sqref="N11:N37 C11:M36">
      <formula1>0</formula1>
      <formula2>1000000</formula2>
    </dataValidation>
    <dataValidation type="decimal" allowBlank="1" showInputMessage="1" showErrorMessage="1" sqref="C37:L37">
      <formula1>0</formula1>
      <formula2>10000</formula2>
    </dataValidation>
  </dataValidations>
  <pageMargins left="0.25" right="0.25" top="0.75" bottom="0.75" header="0.3" footer="0.3"/>
  <pageSetup paperSize="9" scale="68" firstPageNumber="2147483648" orientation="landscape" r:id="rId1"/>
  <headerFooter differentFirst="1" alignWithMargins="0">
    <oddFooter>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20</vt:i4>
      </vt:variant>
      <vt:variant>
        <vt:lpstr>Именованные диапазоны</vt:lpstr>
      </vt:variant>
      <vt:variant>
        <vt:i4>16</vt:i4>
      </vt:variant>
    </vt:vector>
  </HeadingPairs>
  <TitlesOfParts>
    <vt:vector size="36" baseType="lpstr">
      <vt:lpstr>Указания по заполнению</vt:lpstr>
      <vt:lpstr>Титульный лист</vt:lpstr>
      <vt:lpstr>1100</vt:lpstr>
      <vt:lpstr>1200</vt:lpstr>
      <vt:lpstr>1300</vt:lpstr>
      <vt:lpstr>1400</vt:lpstr>
      <vt:lpstr>2100</vt:lpstr>
      <vt:lpstr>2000_old</vt:lpstr>
      <vt:lpstr>2200</vt:lpstr>
      <vt:lpstr>2100_old</vt:lpstr>
      <vt:lpstr>ср.дозы взр.</vt:lpstr>
      <vt:lpstr>2300</vt:lpstr>
      <vt:lpstr>2400</vt:lpstr>
      <vt:lpstr>ср.доза дети</vt:lpstr>
      <vt:lpstr>3100</vt:lpstr>
      <vt:lpstr>3000_old</vt:lpstr>
      <vt:lpstr>ср.дозы РНД взр</vt:lpstr>
      <vt:lpstr>3200</vt:lpstr>
      <vt:lpstr>ср.дозы РНД дети</vt:lpstr>
      <vt:lpstr>форма РГП</vt:lpstr>
      <vt:lpstr>КолвоПроцедур</vt:lpstr>
      <vt:lpstr>КолвоПроцедурДети</vt:lpstr>
      <vt:lpstr>КолвоПроцедурРНД</vt:lpstr>
      <vt:lpstr>КоллективныеДозы</vt:lpstr>
      <vt:lpstr>КоллективныеДозыДети</vt:lpstr>
      <vt:lpstr>КоллективныеДозыРНД</vt:lpstr>
      <vt:lpstr>'1100'!Область_печати</vt:lpstr>
      <vt:lpstr>'1200'!Область_печати</vt:lpstr>
      <vt:lpstr>'1300'!Область_печати</vt:lpstr>
      <vt:lpstr>'1400'!Область_печати</vt:lpstr>
      <vt:lpstr>'3100'!Область_печати</vt:lpstr>
      <vt:lpstr>'3200'!Область_печати</vt:lpstr>
      <vt:lpstr>'ср.доза дети'!Область_печати</vt:lpstr>
      <vt:lpstr>'ср.дозы взр.'!Область_печати</vt:lpstr>
      <vt:lpstr>'ср.дозы РНД взр'!Область_печати</vt:lpstr>
      <vt:lpstr>'форма РГП'!Область_печати</vt:lpstr>
    </vt:vector>
  </TitlesOfParts>
  <Company>garant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Толкачёв Кирилл Владимирович</dc:creator>
  <cp:lastModifiedBy>Толкачёв Кирилл Владимирович</cp:lastModifiedBy>
  <cp:revision>6</cp:revision>
  <cp:lastPrinted>2023-02-02T10:32:42Z</cp:lastPrinted>
  <dcterms:created xsi:type="dcterms:W3CDTF">2004-06-16T07:44:42Z</dcterms:created>
  <dcterms:modified xsi:type="dcterms:W3CDTF">2023-02-03T08:35:54Z</dcterms:modified>
</cp:coreProperties>
</file>